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ilona.sadlova\Desktop\Švédská_střecha\"/>
    </mc:Choice>
  </mc:AlternateContent>
  <bookViews>
    <workbookView xWindow="-15" yWindow="-15" windowWidth="12000" windowHeight="7620"/>
  </bookViews>
  <sheets>
    <sheet name="Specifikace" sheetId="5" r:id="rId1"/>
  </sheets>
  <definedNames>
    <definedName name="_xlnm._FilterDatabase" localSheetId="0" hidden="1">Specifikace!$A$131:$H$556</definedName>
    <definedName name="Bod_0222">Specifikace!$D$68</definedName>
    <definedName name="Bod_0233">Specifikace!$D$72</definedName>
    <definedName name="Bod_0256">Specifikace!$D$81</definedName>
    <definedName name="Bod_0297">Specifikace!$D$96</definedName>
    <definedName name="časová_rezerva">#REF!</definedName>
    <definedName name="DESIGN">#REF!</definedName>
    <definedName name="DODAVATEL">#REF!</definedName>
    <definedName name="hr_HSV">#REF!</definedName>
    <definedName name="hr_PSV">#REF!</definedName>
    <definedName name="HZS_1">#REF!</definedName>
    <definedName name="HZS_18">#REF!</definedName>
    <definedName name="HZS_21">#REF!</definedName>
    <definedName name="HZS_22">#REF!</definedName>
    <definedName name="HZS_23">#REF!</definedName>
    <definedName name="HZS_24">#REF!</definedName>
    <definedName name="HZS_26">#REF!</definedName>
    <definedName name="HZS_27">#REF!</definedName>
    <definedName name="HZS_28">#REF!</definedName>
    <definedName name="HZS_3">#REF!</definedName>
    <definedName name="HZS_31">#REF!</definedName>
    <definedName name="HZS_330">#REF!</definedName>
    <definedName name="HZS_34">#REF!</definedName>
    <definedName name="HZS_35">#REF!</definedName>
    <definedName name="HZS_36">#REF!</definedName>
    <definedName name="HZS_38">#REF!</definedName>
    <definedName name="HZS_4">#REF!</definedName>
    <definedName name="HZS_41">#REF!</definedName>
    <definedName name="HZS_43">#REF!</definedName>
    <definedName name="HZS_5">#REF!</definedName>
    <definedName name="HZS_61">#REF!</definedName>
    <definedName name="HZS_62">#REF!</definedName>
    <definedName name="HZS_627">#REF!</definedName>
    <definedName name="HZS_629">#REF!</definedName>
    <definedName name="HZS_63">#REF!</definedName>
    <definedName name="HZS_64">#REF!</definedName>
    <definedName name="HZS_700">#REF!</definedName>
    <definedName name="HZS_711">#REF!</definedName>
    <definedName name="HZS_712">#REF!</definedName>
    <definedName name="HZS_713">#REF!</definedName>
    <definedName name="HZS_721">#REF!</definedName>
    <definedName name="HZS_722">#REF!</definedName>
    <definedName name="HZS_723">#REF!</definedName>
    <definedName name="HZS_725">#REF!</definedName>
    <definedName name="HZS_730">#REF!</definedName>
    <definedName name="HZS_748">#REF!</definedName>
    <definedName name="HZS_761">#REF!</definedName>
    <definedName name="HZS_762">#REF!</definedName>
    <definedName name="HZS_763">#REF!</definedName>
    <definedName name="HZS_764">#REF!</definedName>
    <definedName name="HZS_765">#REF!</definedName>
    <definedName name="HZS_766">#REF!</definedName>
    <definedName name="HZS_767">#REF!</definedName>
    <definedName name="HZS_771">#REF!</definedName>
    <definedName name="HZS_772">#REF!</definedName>
    <definedName name="HZS_773">#REF!</definedName>
    <definedName name="HZS_775">#REF!</definedName>
    <definedName name="HZS_776">#REF!</definedName>
    <definedName name="HZS_777">#REF!</definedName>
    <definedName name="HZS_781">#REF!</definedName>
    <definedName name="HZS_782">#REF!</definedName>
    <definedName name="HZS_783">#REF!</definedName>
    <definedName name="HZS_784">#REF!</definedName>
    <definedName name="HZS_787">#REF!</definedName>
    <definedName name="HZS_799">#REF!</definedName>
    <definedName name="HZS_8">#REF!</definedName>
    <definedName name="HZS_800">#REF!</definedName>
    <definedName name="HZS_801">#REF!</definedName>
    <definedName name="HZS_802">#REF!</definedName>
    <definedName name="HZS_803">#REF!</definedName>
    <definedName name="HZS_804">#REF!</definedName>
    <definedName name="HZS_900">#REF!</definedName>
    <definedName name="HZS_94">#REF!</definedName>
    <definedName name="HZS_95">#REF!</definedName>
    <definedName name="HZS_96">#REF!</definedName>
    <definedName name="HZS_97">#REF!</definedName>
    <definedName name="HZS_98">#REF!</definedName>
    <definedName name="HZS_99">#REF!</definedName>
    <definedName name="HZS_999">#REF!</definedName>
    <definedName name="HZS_HSV">#REF!</definedName>
    <definedName name="HZS_PSV">#REF!</definedName>
    <definedName name="koef">#REF!</definedName>
    <definedName name="Manažer_cen">#REF!</definedName>
    <definedName name="MATICE_CEN">#REF!</definedName>
    <definedName name="mzda_top">#REF!</definedName>
    <definedName name="_xlnm.Print_Titles" localSheetId="0">Specifikace!$A:$A,Specifikace!$131:$133</definedName>
    <definedName name="_xlnm.Print_Area" localSheetId="0">Specifikace!$D$3:$H$53,Specifikace!$D$56:$H$122,Specifikace!$D$133:$H$556</definedName>
    <definedName name="P_101">Specifikace!#REF!</definedName>
    <definedName name="P_102">Specifikace!#REF!</definedName>
    <definedName name="P_103">Specifikace!$D$42</definedName>
    <definedName name="P_104">Specifikace!#REF!</definedName>
    <definedName name="P_105">Specifikace!#REF!</definedName>
    <definedName name="P_106">Specifikace!#REF!</definedName>
    <definedName name="P_107">Specifikace!#REF!</definedName>
    <definedName name="P_108">Specifikace!#REF!</definedName>
    <definedName name="P_109">Specifikace!$D$32</definedName>
    <definedName name="P_110">Specifikace!$D$33</definedName>
    <definedName name="P_111">Specifikace!$D$34</definedName>
    <definedName name="P_112">Specifikace!$D$36</definedName>
    <definedName name="P_113">Specifikace!$D$35</definedName>
    <definedName name="P_114">Specifikace!#REF!</definedName>
    <definedName name="P_115">Specifikace!#REF!</definedName>
    <definedName name="P_116">Specifikace!$D$37</definedName>
    <definedName name="P_117">Specifikace!#REF!</definedName>
    <definedName name="P_118">Specifikace!#REF!</definedName>
    <definedName name="P_119">Specifikace!#REF!</definedName>
    <definedName name="P_120">Specifikace!#REF!</definedName>
    <definedName name="P_121">Specifikace!#REF!</definedName>
    <definedName name="P_122">Specifikace!#REF!</definedName>
    <definedName name="P_123">Specifikace!#REF!</definedName>
    <definedName name="P_124">Specifikace!#REF!</definedName>
    <definedName name="P_125">Specifikace!$D$30</definedName>
    <definedName name="P_126">#REF!</definedName>
    <definedName name="P_127">#REF!</definedName>
    <definedName name="P_128">#REF!</definedName>
    <definedName name="P_129">#REF!</definedName>
    <definedName name="P_130">#REF!</definedName>
    <definedName name="P_131">#REF!</definedName>
    <definedName name="P_132">#REF!</definedName>
    <definedName name="P_133">#REF!</definedName>
    <definedName name="P_134">#REF!</definedName>
    <definedName name="P_135">#REF!</definedName>
    <definedName name="P_136">#REF!</definedName>
    <definedName name="P_137">#REF!</definedName>
    <definedName name="P_138">#REF!</definedName>
    <definedName name="P_139">#REF!</definedName>
    <definedName name="P_140">#REF!</definedName>
    <definedName name="P_141">#REF!</definedName>
    <definedName name="P_142">#REF!</definedName>
    <definedName name="P_143">#REF!</definedName>
    <definedName name="P_144">#REF!</definedName>
    <definedName name="P_145">#REF!</definedName>
    <definedName name="P_146">#REF!</definedName>
    <definedName name="P_147">#REF!</definedName>
    <definedName name="P_148">#REF!</definedName>
    <definedName name="P_149">#REF!</definedName>
    <definedName name="P_150">#REF!</definedName>
    <definedName name="P_151">#REF!</definedName>
    <definedName name="P_152">#REF!</definedName>
    <definedName name="pojistné">#REF!</definedName>
    <definedName name="projekt">#REF!</definedName>
    <definedName name="přesun">#REF!</definedName>
    <definedName name="přesun_PSV">#REF!</definedName>
    <definedName name="R_01">#REF!</definedName>
    <definedName name="R_02">Specifikace!$D$29</definedName>
    <definedName name="R_03">Specifikace!#REF!</definedName>
    <definedName name="R_04">#REF!</definedName>
    <definedName name="R_05">#REF!</definedName>
    <definedName name="R_06">#REF!</definedName>
    <definedName name="R_07">#REF!</definedName>
    <definedName name="R_08">#REF!</definedName>
    <definedName name="R_09">#REF!</definedName>
    <definedName name="R_10">Specifikace!#REF!</definedName>
    <definedName name="R_100">Specifikace!#REF!</definedName>
    <definedName name="R_11">#REF!</definedName>
    <definedName name="R_12">Specifikace!$D$44</definedName>
    <definedName name="R_13">#REF!</definedName>
    <definedName name="R_14">#REF!</definedName>
    <definedName name="R_15">#REF!</definedName>
    <definedName name="R_16">#REF!</definedName>
    <definedName name="R_17">#REF!</definedName>
    <definedName name="R_18">#REF!</definedName>
    <definedName name="R_19">#REF!</definedName>
    <definedName name="R_20">#REF!</definedName>
    <definedName name="R_21">#REF!</definedName>
    <definedName name="R_22">#REF!</definedName>
    <definedName name="R_23">#REF!</definedName>
    <definedName name="R_24">#REF!</definedName>
    <definedName name="R_25">#REF!</definedName>
    <definedName name="R_26">#REF!</definedName>
    <definedName name="R_27">#REF!</definedName>
    <definedName name="R_28">#REF!</definedName>
    <definedName name="R_29">#REF!</definedName>
    <definedName name="R_30">#REF!</definedName>
    <definedName name="R_31">#REF!</definedName>
    <definedName name="R_32">#REF!</definedName>
    <definedName name="R_33">#REF!</definedName>
    <definedName name="R_34">#REF!</definedName>
    <definedName name="R_35">#REF!</definedName>
    <definedName name="R_36">#REF!</definedName>
    <definedName name="R_37">#REF!</definedName>
    <definedName name="R_38">#REF!</definedName>
    <definedName name="R_39">#REF!</definedName>
    <definedName name="R_40">#REF!</definedName>
    <definedName name="R_41">Specifikace!$D$28</definedName>
    <definedName name="R_42">#REF!</definedName>
    <definedName name="R_43">#REF!</definedName>
    <definedName name="R_44">Specifikace!$D$39</definedName>
    <definedName name="R_45">Specifikace!$D$40</definedName>
    <definedName name="R_46">#REF!</definedName>
    <definedName name="R_47">#REF!</definedName>
    <definedName name="R_48">#REF!</definedName>
    <definedName name="R_49">#REF!</definedName>
    <definedName name="R_50">#REF!</definedName>
    <definedName name="R_51">#REF!</definedName>
    <definedName name="R_52">#REF!</definedName>
    <definedName name="R_53">#REF!</definedName>
    <definedName name="R_54">#REF!</definedName>
    <definedName name="R_55">#REF!</definedName>
    <definedName name="R_56">#REF!</definedName>
    <definedName name="R_57">#REF!</definedName>
    <definedName name="R_58">#REF!</definedName>
    <definedName name="R_59">#REF!</definedName>
    <definedName name="R_60">#REF!</definedName>
    <definedName name="R_61">#REF!</definedName>
    <definedName name="R_62">#REF!</definedName>
    <definedName name="R_63">#REF!</definedName>
    <definedName name="R_64">#REF!</definedName>
    <definedName name="R_65">#REF!</definedName>
    <definedName name="R_66">#REF!</definedName>
    <definedName name="R_67">#REF!</definedName>
    <definedName name="R_68">#REF!</definedName>
    <definedName name="R_69">#REF!</definedName>
    <definedName name="R_70">#REF!</definedName>
    <definedName name="R_71">#REF!</definedName>
    <definedName name="R_72">#REF!</definedName>
    <definedName name="R_73">#REF!</definedName>
    <definedName name="R_74">#REF!</definedName>
    <definedName name="R_75">#REF!</definedName>
    <definedName name="R_76">#REF!</definedName>
    <definedName name="R_77">#REF!</definedName>
    <definedName name="R_78">Specifikace!#REF!</definedName>
    <definedName name="R_79">#REF!</definedName>
    <definedName name="R_80">#REF!</definedName>
    <definedName name="R_81">#REF!</definedName>
    <definedName name="R_82">#REF!</definedName>
    <definedName name="R_83">#REF!</definedName>
    <definedName name="R_84">#REF!</definedName>
    <definedName name="R_85">#REF!</definedName>
    <definedName name="R_86">#REF!</definedName>
    <definedName name="R_87">#REF!</definedName>
    <definedName name="R_88">#REF!</definedName>
    <definedName name="R_89">#REF!</definedName>
    <definedName name="R_90">#REF!</definedName>
    <definedName name="R_91">#REF!</definedName>
    <definedName name="R_92">#REF!</definedName>
    <definedName name="R_93">#REF!</definedName>
    <definedName name="R_94">#REF!</definedName>
    <definedName name="R_95">Specifikace!$D$31</definedName>
    <definedName name="R_96">#REF!</definedName>
    <definedName name="R_97">#REF!</definedName>
    <definedName name="R_98">#REF!</definedName>
    <definedName name="R_99">Specifikace!#REF!</definedName>
    <definedName name="RTS">#REF!</definedName>
    <definedName name="S_01">#REF!</definedName>
    <definedName name="S_02">Specifikace!$D$169</definedName>
    <definedName name="S_03">Specifikace!#REF!</definedName>
    <definedName name="S_04">#REF!</definedName>
    <definedName name="S_05">#REF!</definedName>
    <definedName name="S_06">#REF!</definedName>
    <definedName name="S_07">#REF!</definedName>
    <definedName name="S_08">#REF!</definedName>
    <definedName name="S_09">#REF!</definedName>
    <definedName name="S_10">Specifikace!#REF!</definedName>
    <definedName name="S_100">Specifikace!#REF!</definedName>
    <definedName name="S_11">#REF!</definedName>
    <definedName name="S_12">Specifikace!$D$529</definedName>
    <definedName name="S_13">#REF!</definedName>
    <definedName name="S_14">#REF!</definedName>
    <definedName name="S_15">#REF!</definedName>
    <definedName name="S_16">#REF!</definedName>
    <definedName name="S_17">#REF!</definedName>
    <definedName name="S_18">#REF!</definedName>
    <definedName name="S_19">#REF!</definedName>
    <definedName name="S_20">#REF!</definedName>
    <definedName name="S_21">#REF!</definedName>
    <definedName name="S_22">#REF!</definedName>
    <definedName name="S_23">#REF!</definedName>
    <definedName name="S_24">#REF!</definedName>
    <definedName name="S_25">#REF!</definedName>
    <definedName name="S_26">#REF!</definedName>
    <definedName name="S_27">#REF!</definedName>
    <definedName name="S_28">#REF!</definedName>
    <definedName name="S_29">#REF!</definedName>
    <definedName name="S_30">#REF!</definedName>
    <definedName name="S_31">#REF!</definedName>
    <definedName name="S_32">#REF!</definedName>
    <definedName name="S_33">#REF!</definedName>
    <definedName name="S_34">#REF!</definedName>
    <definedName name="S_35">#REF!</definedName>
    <definedName name="S_36">#REF!</definedName>
    <definedName name="S_37">#REF!</definedName>
    <definedName name="S_38">#REF!</definedName>
    <definedName name="S_39">#REF!</definedName>
    <definedName name="S_40">#REF!</definedName>
    <definedName name="S_41">Specifikace!$D$140</definedName>
    <definedName name="S_42">#REF!</definedName>
    <definedName name="S_43">#REF!</definedName>
    <definedName name="S_44">Specifikace!$D$421</definedName>
    <definedName name="S_45">Specifikace!$D$436</definedName>
    <definedName name="S_46">#REF!</definedName>
    <definedName name="S_47">#REF!</definedName>
    <definedName name="S_48">#REF!</definedName>
    <definedName name="S_49">#REF!</definedName>
    <definedName name="S_50">#REF!</definedName>
    <definedName name="S_51">#REF!</definedName>
    <definedName name="S_52">#REF!</definedName>
    <definedName name="S_53">#REF!</definedName>
    <definedName name="S_54">#REF!</definedName>
    <definedName name="S_55">#REF!</definedName>
    <definedName name="S_56">#REF!</definedName>
    <definedName name="S_57">#REF!</definedName>
    <definedName name="S_58">#REF!</definedName>
    <definedName name="S_59">#REF!</definedName>
    <definedName name="S_60">#REF!</definedName>
    <definedName name="S_61">#REF!</definedName>
    <definedName name="S_62">#REF!</definedName>
    <definedName name="S_63">#REF!</definedName>
    <definedName name="S_64">#REF!</definedName>
    <definedName name="S_65">#REF!</definedName>
    <definedName name="S_66">#REF!</definedName>
    <definedName name="S_67">#REF!</definedName>
    <definedName name="S_68">#REF!</definedName>
    <definedName name="S_69">#REF!</definedName>
    <definedName name="S_70">#REF!</definedName>
    <definedName name="S_71">#REF!</definedName>
    <definedName name="S_72">#REF!</definedName>
    <definedName name="S_73">#REF!</definedName>
    <definedName name="S_74">#REF!</definedName>
    <definedName name="S_75">#REF!</definedName>
    <definedName name="S_76">#REF!</definedName>
    <definedName name="S_77">#REF!</definedName>
    <definedName name="S_78">Specifikace!#REF!</definedName>
    <definedName name="S_79">#REF!</definedName>
    <definedName name="S_80">#REF!</definedName>
    <definedName name="S_81">#REF!</definedName>
    <definedName name="S_82">#REF!</definedName>
    <definedName name="S_83">#REF!</definedName>
    <definedName name="S_84">#REF!</definedName>
    <definedName name="S_85">#REF!</definedName>
    <definedName name="S_86">#REF!</definedName>
    <definedName name="S_87">#REF!</definedName>
    <definedName name="S_88">#REF!</definedName>
    <definedName name="S_89">#REF!</definedName>
    <definedName name="S_90">#REF!</definedName>
    <definedName name="S_91">#REF!</definedName>
    <definedName name="S_92">#REF!</definedName>
    <definedName name="S_93">#REF!</definedName>
    <definedName name="S_94">#REF!</definedName>
    <definedName name="S_95">Specifikace!$D$234</definedName>
    <definedName name="S_96">#REF!</definedName>
    <definedName name="S_97">#REF!</definedName>
    <definedName name="S_98">#REF!</definedName>
    <definedName name="S_99">Specifikace!#REF!</definedName>
    <definedName name="SEZNAM_POUŽITÝCH_MEZD">#REF!</definedName>
    <definedName name="sleva_ocel">#REF!</definedName>
    <definedName name="SLEVY">#REF!</definedName>
    <definedName name="STD_HR_HSV">#REF!</definedName>
    <definedName name="STD_HR_PSV">#REF!</definedName>
    <definedName name="T_101">Specifikace!#REF!</definedName>
    <definedName name="T_102">Specifikace!#REF!</definedName>
    <definedName name="T_103">Specifikace!$D$448</definedName>
    <definedName name="T_104">Specifikace!#REF!</definedName>
    <definedName name="T_105">Specifikace!#REF!</definedName>
    <definedName name="T_106">Specifikace!#REF!</definedName>
    <definedName name="T_107">Specifikace!#REF!</definedName>
    <definedName name="T_108">Specifikace!#REF!</definedName>
    <definedName name="T_109">Specifikace!$D$253</definedName>
    <definedName name="T_110">Specifikace!$D$270</definedName>
    <definedName name="T_111">Specifikace!$D$297</definedName>
    <definedName name="T_112">Specifikace!$D$366</definedName>
    <definedName name="T_113">Specifikace!$D$338</definedName>
    <definedName name="T_114">Specifikace!#REF!</definedName>
    <definedName name="T_115">Specifikace!#REF!</definedName>
    <definedName name="T_116">Specifikace!$D$388</definedName>
    <definedName name="T_117">Specifikace!#REF!</definedName>
    <definedName name="T_118">Specifikace!#REF!</definedName>
    <definedName name="T_119">Specifikace!#REF!</definedName>
    <definedName name="T_120">Specifikace!#REF!</definedName>
    <definedName name="T_121">Specifikace!#REF!</definedName>
    <definedName name="T_122">Specifikace!#REF!</definedName>
    <definedName name="T_123">Specifikace!#REF!</definedName>
    <definedName name="T_124">Specifikace!#REF!</definedName>
    <definedName name="T_125">Specifikace!$D$217</definedName>
    <definedName name="T_126">#REF!</definedName>
    <definedName name="T_127">#REF!</definedName>
    <definedName name="T_128">#REF!</definedName>
    <definedName name="T_129">#REF!</definedName>
    <definedName name="T_130">#REF!</definedName>
    <definedName name="T_131">#REF!</definedName>
    <definedName name="T_132">#REF!</definedName>
    <definedName name="T_133">#REF!</definedName>
    <definedName name="T_134">#REF!</definedName>
    <definedName name="T_135">#REF!</definedName>
    <definedName name="T_136">#REF!</definedName>
    <definedName name="T_137">#REF!</definedName>
    <definedName name="T_138">#REF!</definedName>
    <definedName name="T_139">#REF!</definedName>
    <definedName name="T_140">#REF!</definedName>
    <definedName name="T_141">#REF!</definedName>
    <definedName name="T_142">#REF!</definedName>
    <definedName name="T_143">#REF!</definedName>
    <definedName name="T_144">#REF!</definedName>
    <definedName name="T_145">#REF!</definedName>
    <definedName name="T_146">#REF!</definedName>
    <definedName name="T_147">#REF!</definedName>
    <definedName name="T_148">#REF!</definedName>
    <definedName name="T_149">#REF!</definedName>
    <definedName name="T_150">#REF!</definedName>
    <definedName name="T_151">#REF!</definedName>
    <definedName name="T_152">#REF!</definedName>
    <definedName name="UŽITNÁ_PLOCHA">Specifikace!#REF!</definedName>
    <definedName name="volba_přesunu">#REF!</definedName>
    <definedName name="VRN">#REF!</definedName>
    <definedName name="x51_">#REF!</definedName>
  </definedNames>
  <calcPr calcId="152511"/>
  <fileRecoveryPr autoRecover="0"/>
</workbook>
</file>

<file path=xl/calcChain.xml><?xml version="1.0" encoding="utf-8"?>
<calcChain xmlns="http://schemas.openxmlformats.org/spreadsheetml/2006/main">
  <c r="H515" i="5" l="1"/>
  <c r="H514" i="5"/>
  <c r="H513" i="5"/>
  <c r="H512" i="5"/>
  <c r="H511" i="5"/>
  <c r="H510" i="5"/>
  <c r="H509" i="5"/>
  <c r="H504" i="5"/>
  <c r="H503" i="5"/>
  <c r="H502" i="5"/>
  <c r="H501" i="5"/>
  <c r="H500" i="5"/>
  <c r="H499" i="5"/>
  <c r="H498" i="5"/>
  <c r="H497" i="5"/>
  <c r="H496" i="5"/>
  <c r="H495" i="5"/>
  <c r="H494" i="5"/>
  <c r="H493" i="5"/>
  <c r="H492" i="5"/>
  <c r="H491" i="5"/>
  <c r="H490" i="5"/>
  <c r="H489" i="5"/>
  <c r="H488" i="5"/>
  <c r="H487" i="5"/>
  <c r="H486" i="5"/>
  <c r="H485" i="5"/>
  <c r="H484" i="5"/>
  <c r="H483" i="5"/>
  <c r="H478" i="5"/>
  <c r="H477" i="5"/>
  <c r="H476" i="5"/>
  <c r="H475" i="5"/>
  <c r="H474" i="5"/>
  <c r="H473" i="5"/>
  <c r="H472" i="5"/>
  <c r="H471" i="5"/>
  <c r="H470" i="5"/>
  <c r="H469" i="5"/>
  <c r="H468" i="5"/>
  <c r="H467" i="5"/>
  <c r="H466" i="5"/>
  <c r="H465" i="5"/>
  <c r="H464" i="5"/>
  <c r="H463" i="5"/>
  <c r="H462" i="5"/>
  <c r="H461" i="5"/>
  <c r="H460" i="5"/>
  <c r="H459" i="5"/>
  <c r="H458" i="5"/>
  <c r="H457" i="5"/>
  <c r="H456" i="5"/>
  <c r="H551" i="5"/>
  <c r="H160" i="5"/>
  <c r="H157" i="5"/>
  <c r="H156" i="5"/>
  <c r="H154" i="5"/>
  <c r="F153" i="5"/>
  <c r="H150" i="5"/>
  <c r="F146" i="5"/>
  <c r="F149" i="5" s="1"/>
  <c r="F144" i="5"/>
  <c r="F145" i="5" s="1"/>
  <c r="H158" i="5"/>
  <c r="H155" i="5"/>
  <c r="H152" i="5"/>
  <c r="H151" i="5"/>
  <c r="H143" i="5"/>
  <c r="A143" i="5"/>
  <c r="F242" i="5"/>
  <c r="F243" i="5" s="1"/>
  <c r="F244" i="5" s="1"/>
  <c r="F241" i="5"/>
  <c r="F240" i="5"/>
  <c r="F225" i="5"/>
  <c r="F222" i="5"/>
  <c r="F410" i="5"/>
  <c r="H259" i="5"/>
  <c r="H258" i="5"/>
  <c r="A144" i="5" l="1"/>
  <c r="A145" i="5" s="1"/>
  <c r="H522" i="5"/>
  <c r="H153" i="5"/>
  <c r="F148" i="5"/>
  <c r="H145" i="5"/>
  <c r="F147" i="5"/>
  <c r="H147" i="5" s="1"/>
  <c r="H144" i="5"/>
  <c r="H149" i="5"/>
  <c r="H244" i="5"/>
  <c r="H243" i="5"/>
  <c r="H225" i="5"/>
  <c r="H242" i="5"/>
  <c r="F224" i="5"/>
  <c r="H224" i="5" s="1"/>
  <c r="F223" i="5"/>
  <c r="H410" i="5"/>
  <c r="H407" i="5"/>
  <c r="H406" i="5"/>
  <c r="H355" i="5"/>
  <c r="H352" i="5"/>
  <c r="F354" i="5"/>
  <c r="F353" i="5"/>
  <c r="F350" i="5"/>
  <c r="F206" i="5"/>
  <c r="F194" i="5"/>
  <c r="F207" i="5" s="1"/>
  <c r="F342" i="5"/>
  <c r="F193" i="5"/>
  <c r="H193" i="5" s="1"/>
  <c r="F192" i="5"/>
  <c r="F188" i="5"/>
  <c r="F187" i="5"/>
  <c r="F184" i="5"/>
  <c r="F177" i="5"/>
  <c r="F178" i="5" s="1"/>
  <c r="F174" i="5"/>
  <c r="H191" i="5"/>
  <c r="H190" i="5"/>
  <c r="H189" i="5"/>
  <c r="H186" i="5"/>
  <c r="H185" i="5"/>
  <c r="H183" i="5"/>
  <c r="H182" i="5"/>
  <c r="H181" i="5"/>
  <c r="H180" i="5"/>
  <c r="H176" i="5"/>
  <c r="H175" i="5"/>
  <c r="F341" i="5"/>
  <c r="F343" i="5"/>
  <c r="F284" i="5"/>
  <c r="F280" i="5"/>
  <c r="F281" i="5" s="1"/>
  <c r="F327" i="5"/>
  <c r="F374" i="5"/>
  <c r="F274" i="5"/>
  <c r="F276" i="5" s="1"/>
  <c r="A146" i="5" l="1"/>
  <c r="A147" i="5"/>
  <c r="A148" i="5" s="1"/>
  <c r="H174" i="5"/>
  <c r="H206" i="5"/>
  <c r="H408" i="5"/>
  <c r="H405" i="5"/>
  <c r="H401" i="5"/>
  <c r="H397" i="5"/>
  <c r="H398" i="5"/>
  <c r="H404" i="5"/>
  <c r="H400" i="5"/>
  <c r="H396" i="5"/>
  <c r="H403" i="5"/>
  <c r="H399" i="5"/>
  <c r="H395" i="5"/>
  <c r="H402" i="5"/>
  <c r="H350" i="5"/>
  <c r="F351" i="5"/>
  <c r="H351" i="5" s="1"/>
  <c r="H354" i="5"/>
  <c r="H353" i="5"/>
  <c r="H194" i="5"/>
  <c r="H207" i="5"/>
  <c r="H177" i="5"/>
  <c r="F179" i="5"/>
  <c r="F205" i="5" s="1"/>
  <c r="H205" i="5" s="1"/>
  <c r="H187" i="5"/>
  <c r="H184" i="5"/>
  <c r="H178" i="5"/>
  <c r="H188" i="5"/>
  <c r="H192" i="5"/>
  <c r="F286" i="5"/>
  <c r="F275" i="5"/>
  <c r="H179" i="5" l="1"/>
  <c r="A149" i="5"/>
  <c r="A150" i="5" s="1"/>
  <c r="A151" i="5" l="1"/>
  <c r="H223" i="5"/>
  <c r="H222" i="5"/>
  <c r="D217" i="5"/>
  <c r="D227" i="5" s="1"/>
  <c r="A152" i="5" l="1"/>
  <c r="A153" i="5" s="1"/>
  <c r="A154" i="5" s="1"/>
  <c r="H227" i="5"/>
  <c r="H30" i="5" s="1"/>
  <c r="H550" i="5" l="1"/>
  <c r="H549" i="5"/>
  <c r="A155" i="5" l="1"/>
  <c r="A156" i="5" l="1"/>
  <c r="A157" i="5" s="1"/>
  <c r="A158" i="5" s="1"/>
  <c r="A160"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7" i="5" s="1"/>
  <c r="A200" i="5" s="1"/>
  <c r="A201" i="5" s="1"/>
  <c r="A202" i="5" s="1"/>
  <c r="A203" i="5" s="1"/>
  <c r="A204" i="5" s="1"/>
  <c r="A205" i="5" s="1"/>
  <c r="A206" i="5" s="1"/>
  <c r="A207" i="5" s="1"/>
  <c r="A208" i="5" s="1"/>
  <c r="A222" i="5" s="1"/>
  <c r="A223" i="5" s="1"/>
  <c r="A224" i="5" s="1"/>
  <c r="A225" i="5" s="1"/>
  <c r="A240" i="5" s="1"/>
  <c r="A241" i="5" s="1"/>
  <c r="A242" i="5" s="1"/>
  <c r="A243" i="5" s="1"/>
  <c r="A244" i="5" s="1"/>
  <c r="A256" i="5" s="1"/>
  <c r="A257" i="5" s="1"/>
  <c r="A258" i="5" s="1"/>
  <c r="A259" i="5" s="1"/>
  <c r="A261" i="5" s="1"/>
  <c r="A274" i="5" s="1"/>
  <c r="A275" i="5" s="1"/>
  <c r="A276" i="5" s="1"/>
  <c r="A278" i="5" s="1"/>
  <c r="A279" i="5" s="1"/>
  <c r="A280" i="5" s="1"/>
  <c r="A281" i="5" s="1"/>
  <c r="A283" i="5" s="1"/>
  <c r="A284" i="5" s="1"/>
  <c r="A286" i="5" s="1"/>
  <c r="A288" i="5" s="1"/>
  <c r="A302" i="5" s="1"/>
  <c r="A303" i="5" s="1"/>
  <c r="A304" i="5" s="1"/>
  <c r="A305" i="5" s="1"/>
  <c r="A306" i="5" s="1"/>
  <c r="A307" i="5" s="1"/>
  <c r="A310" i="5" s="1"/>
  <c r="A311" i="5" s="1"/>
  <c r="A312" i="5" s="1"/>
  <c r="A313" i="5" s="1"/>
  <c r="A315" i="5" s="1"/>
  <c r="A316" i="5" s="1"/>
  <c r="A317" i="5" s="1"/>
  <c r="A318" i="5" s="1"/>
  <c r="A319" i="5" s="1"/>
  <c r="A320" i="5" s="1"/>
  <c r="A321" i="5" s="1"/>
  <c r="A322" i="5" s="1"/>
  <c r="A323" i="5" s="1"/>
  <c r="A324" i="5" s="1"/>
  <c r="A325" i="5" s="1"/>
  <c r="A326" i="5" s="1"/>
  <c r="A327" i="5" s="1"/>
  <c r="A329" i="5" s="1"/>
  <c r="A341" i="5" s="1"/>
  <c r="A342" i="5" s="1"/>
  <c r="A343" i="5" s="1"/>
  <c r="A345" i="5" s="1"/>
  <c r="A350" i="5" s="1"/>
  <c r="A351" i="5" s="1"/>
  <c r="A352" i="5" s="1"/>
  <c r="A353" i="5" s="1"/>
  <c r="A354" i="5" s="1"/>
  <c r="A355" i="5" s="1"/>
  <c r="A357" i="5" s="1"/>
  <c r="A371" i="5" s="1"/>
  <c r="A372" i="5" s="1"/>
  <c r="A373" i="5" s="1"/>
  <c r="A374" i="5" s="1"/>
  <c r="A375" i="5" s="1"/>
  <c r="A376" i="5" s="1"/>
  <c r="A377" i="5" s="1"/>
  <c r="A379" i="5" s="1"/>
  <c r="A393" i="5" s="1"/>
  <c r="A394" i="5" s="1"/>
  <c r="A395" i="5" s="1"/>
  <c r="A396" i="5" s="1"/>
  <c r="A397" i="5" s="1"/>
  <c r="A398" i="5" s="1"/>
  <c r="A399" i="5" s="1"/>
  <c r="A400" i="5" s="1"/>
  <c r="A401" i="5" s="1"/>
  <c r="A402" i="5" s="1"/>
  <c r="A403" i="5" s="1"/>
  <c r="A404" i="5" s="1"/>
  <c r="A405" i="5" s="1"/>
  <c r="A406" i="5" s="1"/>
  <c r="A407" i="5" s="1"/>
  <c r="A408" i="5" s="1"/>
  <c r="A410" i="5" s="1"/>
  <c r="A412" i="5" s="1"/>
  <c r="A424" i="5" s="1"/>
  <c r="A426" i="5" s="1"/>
  <c r="A427" i="5" s="1"/>
  <c r="A439" i="5" s="1"/>
  <c r="A456" i="5" s="1"/>
  <c r="A457" i="5" s="1"/>
  <c r="A458" i="5" s="1"/>
  <c r="A459" i="5" s="1"/>
  <c r="A460" i="5" s="1"/>
  <c r="A461" i="5" s="1"/>
  <c r="A462" i="5" s="1"/>
  <c r="A463" i="5" s="1"/>
  <c r="A464" i="5" s="1"/>
  <c r="A465" i="5" s="1"/>
  <c r="A466" i="5" s="1"/>
  <c r="A467" i="5" s="1"/>
  <c r="A468" i="5" s="1"/>
  <c r="A469" i="5" s="1"/>
  <c r="A470" i="5" s="1"/>
  <c r="A471" i="5" s="1"/>
  <c r="A472" i="5" s="1"/>
  <c r="A473" i="5" s="1"/>
  <c r="A474" i="5" s="1"/>
  <c r="A475" i="5" s="1"/>
  <c r="A476" i="5" s="1"/>
  <c r="A477" i="5" s="1"/>
  <c r="A478" i="5" s="1"/>
  <c r="A483" i="5" s="1"/>
  <c r="A484" i="5" s="1"/>
  <c r="A485" i="5" s="1"/>
  <c r="A486" i="5" s="1"/>
  <c r="A487" i="5" s="1"/>
  <c r="A488" i="5" s="1"/>
  <c r="A489" i="5" s="1"/>
  <c r="A490" i="5" s="1"/>
  <c r="A491" i="5" s="1"/>
  <c r="A492" i="5" s="1"/>
  <c r="A493" i="5" s="1"/>
  <c r="A494" i="5" s="1"/>
  <c r="A495" i="5" s="1"/>
  <c r="A496" i="5" s="1"/>
  <c r="A497" i="5" s="1"/>
  <c r="A498" i="5" s="1"/>
  <c r="A499" i="5" s="1"/>
  <c r="A500" i="5" s="1"/>
  <c r="A501" i="5" s="1"/>
  <c r="A502" i="5" s="1"/>
  <c r="A503" i="5" s="1"/>
  <c r="A504" i="5" s="1"/>
  <c r="A509" i="5" s="1"/>
  <c r="A510" i="5" s="1"/>
  <c r="A511" i="5" s="1"/>
  <c r="A512" i="5" s="1"/>
  <c r="A513" i="5" s="1"/>
  <c r="A514" i="5" s="1"/>
  <c r="A515" i="5" s="1"/>
  <c r="A534" i="5" s="1"/>
  <c r="A535" i="5" s="1"/>
  <c r="A542" i="5" s="1"/>
  <c r="A543" i="5" s="1"/>
  <c r="A544" i="5" s="1"/>
  <c r="A549" i="5" s="1"/>
  <c r="A550" i="5" s="1"/>
  <c r="A551" i="5" s="1"/>
  <c r="K197" i="5" l="1" a="1"/>
  <c r="K197" i="5" s="1"/>
  <c r="H544" i="5" l="1"/>
  <c r="D270" i="5"/>
  <c r="D290" i="5" s="1"/>
  <c r="D297" i="5"/>
  <c r="D331" i="5" s="1"/>
  <c r="D366" i="5"/>
  <c r="D381" i="5" s="1"/>
  <c r="D338" i="5"/>
  <c r="D359" i="5" s="1"/>
  <c r="D388" i="5"/>
  <c r="D414" i="5" s="1"/>
  <c r="D253" i="5"/>
  <c r="D263" i="5" s="1"/>
  <c r="D448" i="5" l="1"/>
  <c r="D522" i="5" s="1"/>
  <c r="D234" i="5"/>
  <c r="D421" i="5"/>
  <c r="D429" i="5" s="1"/>
  <c r="D436" i="5"/>
  <c r="D441" i="5" s="1"/>
  <c r="D169" i="5"/>
  <c r="D210" i="5" s="1"/>
  <c r="D140" i="5"/>
  <c r="D162" i="5" s="1"/>
  <c r="D529" i="5"/>
  <c r="D553" i="5" s="1"/>
  <c r="D246" i="5" l="1"/>
  <c r="F197" i="5" l="1" a="1"/>
  <c r="F197" i="5" l="1"/>
  <c r="H327" i="5" l="1"/>
  <c r="H345" i="5" l="1"/>
  <c r="H342" i="5"/>
  <c r="H281" i="5"/>
  <c r="H275" i="5"/>
  <c r="H286" i="5"/>
  <c r="H376" i="5"/>
  <c r="H377" i="5"/>
  <c r="H311" i="5"/>
  <c r="H316" i="5"/>
  <c r="H321" i="5"/>
  <c r="H326" i="5"/>
  <c r="H324" i="5"/>
  <c r="H318" i="5"/>
  <c r="H320" i="5"/>
  <c r="H310" i="5"/>
  <c r="H323" i="5"/>
  <c r="H317" i="5"/>
  <c r="H322" i="5"/>
  <c r="H305" i="5"/>
  <c r="H313" i="5"/>
  <c r="H304" i="5"/>
  <c r="H307" i="5"/>
  <c r="H325" i="5"/>
  <c r="H319" i="5"/>
  <c r="H315" i="5"/>
  <c r="H312" i="5"/>
  <c r="H306" i="5"/>
  <c r="H374" i="5"/>
  <c r="H373" i="5"/>
  <c r="H375" i="5"/>
  <c r="H284" i="5"/>
  <c r="H283" i="5"/>
  <c r="H280" i="5"/>
  <c r="H279" i="5"/>
  <c r="H278" i="5"/>
  <c r="H393" i="5"/>
  <c r="H394" i="5"/>
  <c r="H303" i="5"/>
  <c r="H302" i="5"/>
  <c r="H257" i="5"/>
  <c r="H256" i="5"/>
  <c r="H274" i="5"/>
  <c r="H276" i="5"/>
  <c r="H372" i="5"/>
  <c r="H341" i="5"/>
  <c r="H371" i="5"/>
  <c r="H343" i="5"/>
  <c r="F357" i="5" l="1"/>
  <c r="H357" i="5" s="1"/>
  <c r="H359" i="5" s="1"/>
  <c r="H35" i="5" s="1"/>
  <c r="F288" i="5"/>
  <c r="H288" i="5" s="1"/>
  <c r="H290" i="5" s="1"/>
  <c r="H33" i="5" s="1"/>
  <c r="F412" i="5"/>
  <c r="H412" i="5" s="1"/>
  <c r="H414" i="5" s="1"/>
  <c r="H37" i="5" s="1"/>
  <c r="F329" i="5"/>
  <c r="H329" i="5" s="1"/>
  <c r="H331" i="5" s="1"/>
  <c r="H34" i="5" s="1"/>
  <c r="F261" i="5"/>
  <c r="H261" i="5" s="1"/>
  <c r="H263" i="5" s="1"/>
  <c r="H32" i="5" s="1"/>
  <c r="F379" i="5"/>
  <c r="H379" i="5" s="1"/>
  <c r="H381" i="5" s="1"/>
  <c r="H36" i="5" s="1"/>
  <c r="F203" i="5" l="1" a="1"/>
  <c r="F203" i="5" s="1"/>
  <c r="F208" i="5" s="1"/>
  <c r="H208" i="5" s="1"/>
  <c r="F200" i="5" l="1"/>
  <c r="F204" i="5"/>
  <c r="H204" i="5" s="1"/>
  <c r="F201" i="5"/>
  <c r="F202" i="5"/>
  <c r="F439" i="5" l="1" a="1"/>
  <c r="F439" i="5" s="1"/>
  <c r="H202" i="5" l="1"/>
  <c r="H203" i="5" l="1"/>
  <c r="H200" i="5"/>
  <c r="H173" i="5"/>
  <c r="H148" i="5"/>
  <c r="H197" i="5"/>
  <c r="H146" i="5"/>
  <c r="H424" i="5"/>
  <c r="H240" i="5"/>
  <c r="H201" i="5"/>
  <c r="H439" i="5"/>
  <c r="H441" i="5" s="1"/>
  <c r="H40" i="5" s="1"/>
  <c r="H172" i="5"/>
  <c r="H241" i="5"/>
  <c r="H42" i="5" l="1"/>
  <c r="H210" i="5"/>
  <c r="H29" i="5" s="1"/>
  <c r="H246" i="5"/>
  <c r="H31" i="5" s="1"/>
  <c r="H162" i="5"/>
  <c r="H28" i="5" s="1"/>
  <c r="F426" i="5" l="1"/>
  <c r="H426" i="5" s="1"/>
  <c r="F427" i="5"/>
  <c r="H427" i="5" s="1"/>
  <c r="H429" i="5" l="1"/>
  <c r="H39" i="5" s="1"/>
  <c r="F542" i="5" s="1"/>
  <c r="H542" i="5" s="1"/>
  <c r="F543" i="5" s="1"/>
  <c r="H543" i="5" s="1"/>
  <c r="F535" i="5" l="1"/>
  <c r="H535" i="5" s="1"/>
  <c r="F534" i="5"/>
  <c r="H534" i="5" s="1"/>
  <c r="H553" i="5" l="1"/>
  <c r="H44" i="5" s="1"/>
  <c r="H47" i="5" s="1"/>
  <c r="H49" i="5" s="1"/>
  <c r="H51" i="5" s="1"/>
  <c r="H2" i="5" s="1"/>
</calcChain>
</file>

<file path=xl/sharedStrings.xml><?xml version="1.0" encoding="utf-8"?>
<sst xmlns="http://schemas.openxmlformats.org/spreadsheetml/2006/main" count="642" uniqueCount="426">
  <si>
    <t>m2</t>
  </si>
  <si>
    <t>m</t>
  </si>
  <si>
    <t>ks</t>
  </si>
  <si>
    <t>REKAPITULACE</t>
  </si>
  <si>
    <t>Konstrukce tesařské</t>
  </si>
  <si>
    <t>Konstrukce klempířské</t>
  </si>
  <si>
    <t>Okna</t>
  </si>
  <si>
    <t>mj</t>
  </si>
  <si>
    <t>t</t>
  </si>
  <si>
    <t>kpl</t>
  </si>
  <si>
    <t>%</t>
  </si>
  <si>
    <t>cena celkem</t>
  </si>
  <si>
    <t xml:space="preserve">Demontáž lešení leh.řad.s podlahami,š.1,5 m,H 24 m </t>
  </si>
  <si>
    <t>STAVEBNÍK</t>
  </si>
  <si>
    <t>CELKEM BEZ DPH</t>
  </si>
  <si>
    <t>DPH</t>
  </si>
  <si>
    <t>C E L K E M</t>
  </si>
  <si>
    <t>Montáž</t>
  </si>
  <si>
    <t>položka</t>
  </si>
  <si>
    <t>popis položky</t>
  </si>
  <si>
    <t>počet mj</t>
  </si>
  <si>
    <t>cena mj</t>
  </si>
  <si>
    <t>Bourání</t>
  </si>
  <si>
    <t>Izolace tepelné</t>
  </si>
  <si>
    <t>Krytiny tvrdé</t>
  </si>
  <si>
    <t>Konstrukce zámečnické</t>
  </si>
  <si>
    <t>hmoty</t>
  </si>
  <si>
    <t>suť</t>
  </si>
  <si>
    <t>ROZPOČET</t>
  </si>
  <si>
    <t>0110 - Soupis výkonů a dodávek s cenovými a výměrovými jednotkami níže uvedené, zahrnují všechny práce a dodávky potřebné pro úplné dokončení a  předání  díla objednateli bez vad a nedodělků ve smyslu obchodního práva.</t>
  </si>
  <si>
    <t>0120 - Do ceny dodavatele nutno zahrnout i všechny dodávky a práce popsané v této specifikaci nebo v jiné části dokumentace (výkresy, technická zpráva, ostatní dokumenty), a to i v případech, kdy jsou práce či dodávky uvedeny pouze v jedné z těchto částí. V případě nesouladu má výkresová dokumentace, technická zpráva a ostatní popisy projektanta přednost před touto specifikací. Provádění stavby a objednávky materiálu se řídí celou projektovou dokumentací.</t>
  </si>
  <si>
    <t>0130 - Pokud není výslovně uvedeno rozdělení dodávky a montáže v jednotkových cenách, obsahuje cena jednotlivých položek obě tyto složky.</t>
  </si>
  <si>
    <t>0140 - Zhotovitel je povinen si před předáním nabídky prohlédnout a zkontrolovat PD se soupisem prací a dodávek, prohlédnout a prozkoumat staveniště a jeho okolí a obstarat si všechny nezbytné a přístupné informace,které mu umožní zpracovat nabídku úplně a jednoznačně. Před podáním nabídky si zhotovitel může vyžádat konzultace u zpracovatele dokumentace. Pozdější požadavky, plynoucí z omylu či neznalosti PD a poměrů na staveništi jsou nepřijatelné a nebude k nim přihlíženo jako k oprávněným.</t>
  </si>
  <si>
    <t>0200 - Obsah jednotkových cen v této specifikaci</t>
  </si>
  <si>
    <t>0210 - Přímý materiál</t>
  </si>
  <si>
    <t>0211 - Materiál nosný a doplňkový (přímo zabudované) a materiál pomocný (vč.odepisovaného vícenásobným použitím)</t>
  </si>
  <si>
    <t>0212 - Pořizovací náklady a prvotní doprava (od výrobce k prvnímu uložení ve skladu), celní poplatky a celní jistina</t>
  </si>
  <si>
    <t>0220 - Náklady na přímé zpracování</t>
  </si>
  <si>
    <t>0221 - Přímé mzdy - mzdové náklady výrobních dělníků a dopravních zařízení (vč. příplatků, dovolené, náhrady mezd, přesčasové práce, pohotovosti, odměn, přestávek technologických a v důsledku povětrnostních vlivů, ale mimo zimní odstávku - viz režie výrobní); zákonné pojištění důchodové, nemocenské a zdravotní (DNZ) z těchto mzdových nákladů</t>
  </si>
  <si>
    <t>0222 - Náklady na stroje - přímé provozní náklady včetně mzdy posádky stroje nebo "stand-by" obsluhy rezervního zařízení na stavbě,  odpisy nebo nájemné a to i v případě, že investiční prostředek je již účetně odepsán,  fond oprav, zákonné pojištění DNZ z mezd a daně</t>
  </si>
  <si>
    <t>0230 - Ostatní přímé náklady</t>
  </si>
  <si>
    <t>0231 - Mimostaveništní doprava mezi sklady staveb u převozu použitých materiálů a polotovarů</t>
  </si>
  <si>
    <t>0232 - Mimostaveništní doprava u převozu  strojů a zařízení na stavbu a nájezdy strojů a vozidel na stavbu k technologickým výkonům</t>
  </si>
  <si>
    <t>0234 - Poplatky  a služby, pokud jsou obsaženy v popisu náplně položky zhotovovací práce (např. poplatek za vážení, kvalitativní a testovací zkoušky zhotovovací práce)</t>
  </si>
  <si>
    <t>0240 - Subdodávky</t>
  </si>
  <si>
    <t>0250 - Výrobní režie (standardní)</t>
  </si>
  <si>
    <t>0251 - Odpisy, oprava a údržba drobného majetku režijního výrobního charakteru, který je ve vlastnictví stavby, nebo kancelářských pomůcek</t>
  </si>
  <si>
    <t>0252 - Přepravné a nájem aut stavby, nakupovaná nebo vlastní režijní doprava při  služebních cestách a doprava zaměstnanců na stavbu; vnitrostaveništní doprava nákladní a osobní</t>
  </si>
  <si>
    <t>0253 - Ubytování zaměstnanců stavby a ubytování THP na služebních cestách na stavební objekt, cestovné a odlučné, cestovné při denním dojíždění a ostatní náklady</t>
  </si>
  <si>
    <t>0254 - Poplatky za telefon, poplatky za ochranu a hlídání (ostrahu) stavebního objektu, odvoz odpadků, odvoz ze žumpy na ZS, poplatky/odpisy za pronájem PC a IT</t>
  </si>
  <si>
    <t>0255 - Technické náklady stavby - např. zkoušky betonu, zhotovení a odstranění vzorků, předepsané revize, zkoušky a atesty zařízení nebo potřebných pro prokázání bezchybné funkce díla (není-li poptáno zvlášť), kontroly jakosti materiálu, geodetické práce (neuvedené jinde) a dohled geologa a statika při provádění; měření hluku pro kolaudaci</t>
  </si>
  <si>
    <t>0280 - Zisk</t>
  </si>
  <si>
    <t>0290 - Požadavky objednatele na náplň jednotkových cen</t>
  </si>
  <si>
    <t>0291 - Všechny potřebné pomocné dodávky a práce pro upevnění, zabezpečení funkčnosti a finální pohledové úpravy, které jsou běžně součástí dodávaného výrobku nebo systému, nebo jsou předepsány projektem a nejsou výslovně uvedeny jako samostatné položky (vč. těsnícího a upevňovacího materiálu, svářecího materiálu, plynu a kyslíku, přírub, šroubů, těsnění, šroubení, podložek, kotev atd.)</t>
  </si>
  <si>
    <t>0292 - Náklady na prořez, odpad, zlomky, hmotnostní rozdíly atd., pokud nejsou uvedeny ve výpočtu nosných dodávek samostatně</t>
  </si>
  <si>
    <t>0294 - Náklady na protihluková a protiprašná zařízení</t>
  </si>
  <si>
    <t>0295 - Náklady na zakrývání (nebo jiné zajištění) konstrukcí a prací ostatních zhotovitelů nebo stávajících konstrukcí před znečištěním a poškozením a odstranění zakrytí vč.zachování památkově cenných detailů (pokud není uvedeno samostatně)</t>
  </si>
  <si>
    <t>0296 - Náklady vyvolané nepříznivými klimatickými vlivy během výstavby- na preventivní nebo dodatečná opatření a práce s nimi spojené  (např. úprava základové spáry; zimní opatření- temperování, vyhřívání konstrukcí a zvláští přísady do betonů a malt; opatření v případě vysokých teplot- zakrývání a kropení; ochrana proti dešti apod.); náklady na čerpání a odvod podzemních a srážkových vod.</t>
  </si>
  <si>
    <t>0298 - Náklady vyvolané potřebou předepsané likvidace (vč.odvozu) jakýchkoli neekologických nebo zdraví nebezpečných látek (např. zeminy nebo jiných konstrukcí znečištěných ropnými produkty nebo jinými chemikáliemi, azbestocementové nebo jiná nebezpečná vlákna apod.), které jsou zmíněny v zadávacích podkladech</t>
  </si>
  <si>
    <t>0299 - Náklady  na  skladování (vč. skládkovného), dovozné, balné, cla, zpětné  odevzdání obalů atd.</t>
  </si>
  <si>
    <t>02910 - Náklady na stavební přípomoce (pokud nejsou uvedeny samostatně v této specifikaci)</t>
  </si>
  <si>
    <t>0300 - Vybraná smluvní ujednání s přímým dopadem na cenu díla (ostatní - viz smlouva)</t>
  </si>
  <si>
    <t>0310 - Součástí každé nabídky musí být technické a montážní podklady na všechny navržené výrobky ; nepředložení může mít vliv na snížení jednotkových cen. Podklady budou obsahovat veškeré technické údaje o nabízených výrobcích. Uchazeč vypracuje podrobný seznam předkládaných dokladů.</t>
  </si>
  <si>
    <t>0320 - Veškeré práce musí být provedeny  v souladu s ČSN a odbornými předpisy.</t>
  </si>
  <si>
    <t>0330 - Na výrobky dodané ze zahraničí je dodavatel  povinen doložit doklady potvrzující, že na nabízené výrobky je v České republice zajištěn servis minimálně po dobu záruky.</t>
  </si>
  <si>
    <t>0340 - Veškeré výrobky, materiály a technologie na stavbě použité musí být certifikovány a dodavatelem stavby registrovány pro průkaz splnění požadovaných vlastností a vhodnosti užití pro stavbu. V dokumentaci uvedené příklady výrobků a technologií nezbavují dodavatele povinnosti průkazně doložit jejich certifikaci.</t>
  </si>
  <si>
    <t>0350 - Všechny použité materiály budou vyvzorkovány před zabudováním.</t>
  </si>
  <si>
    <t>0360 - Specifikace  jednotlivých výrobků,  typy a barevné řešení  bude provedeno v rámci autorských dozorů po odsouhlasení  investorem.</t>
  </si>
  <si>
    <t>0256 - Mzdové náklady pracovníků THP (stavbyvedoucích, mistrů atd.) a pracovníků zařízení staveniště, vč.pracovníků pro přesun hmot neuvedených v kap. 0222 - Náklady na stroje</t>
  </si>
  <si>
    <t>0257 - Mzdové náklady výrobních dělníků pouze v období zimní odstavky stavby, jako zimní opatření  v režimu ZIP (harmonogramu) stavebního objektu, které nelze vztáhnout na kalkulační jednici zhotovovacích prací</t>
  </si>
  <si>
    <t>0258 - Příspěvky na obědy vlastních zaměstnanců,  náklady na balenou vodu, teplý čaj, zdravotní služby apod.</t>
  </si>
  <si>
    <t>02510 - Spotřeba energie a vody pro zařízení staveniště</t>
  </si>
  <si>
    <t>02511 - Opravy a údržba drobného majetku a zařízení staveniště</t>
  </si>
  <si>
    <t>0270 - Správní režie - náklady související s řízením a správou firmy vznikající na vyšší organ.úrovni a útvarů zajištujících správní a tech.servis pro výr. a nevýrob.činnosti firmy</t>
  </si>
  <si>
    <t>Stavební část</t>
  </si>
  <si>
    <t>Úvodní část - podmínky nabídky</t>
  </si>
  <si>
    <t>Všeobecný technický popis k soupisu prací a dodávek (specifikaci)</t>
  </si>
  <si>
    <t>02911 - Náklady na fotodokumentaci v památkově chráněných objektech - před zahájením prací, v jejich průběhu a po dokončení</t>
  </si>
  <si>
    <t>02912 - Náklady na technologické přestávky způsobené zvláštním režimem díla (např.v sídle hlavy státu či jiných reprezentačních prostor apod.)</t>
  </si>
  <si>
    <t>02914 - Náklady spojené s umístěním stavby a potřebné zábory pro zásobování; zajištění příjezdové cesty/cest ke staveništi; náklady na úklid veřejných komunikací čištění vozidel po výjezdu ze stavby a náklady na úklid společných prostor stavby a staveniště (doporučené jsou ekologické čistící prostředky a techniky); náklady na komplikace s provozem investora a další provozní náklady včetně kompletačních</t>
  </si>
  <si>
    <t>02915 - Náklady na reklamní poutač investora</t>
  </si>
  <si>
    <t>02916 - Náklady na splnění všech vyjádření a rozhodnutí dotčených orgánů státní správy (DOSS) a dohod s ostatními účastníky řízení</t>
  </si>
  <si>
    <t>02917 - Náklady na zabezpečení všech ostatních nezbytných schvalujících a povolujících dokladů neobsažených ve stavebním povolení</t>
  </si>
  <si>
    <t>02918 - Náklady na vytyčení a zaměření pro řádné provedení díla (vč.zhotovení potřebných výkresů a výpočtů), náklady na kontrolu výšek od existující vyznačené nulové úrovně (nivelety) a náklady na měření sousedních objektů během výstavby, pokud je výstavbou ohrožena jejich stabilita</t>
  </si>
  <si>
    <t>02919 - Náklady na zkoušky (vč.nákladů na zkušební provoz a nákladů na média s tím spojená), revize, zaškolení údržby, údržbu a opravy během výstavby a nutné pro zhotovení díla; a náklady na předepsaná označení zařízení, štítky, schemata apod.</t>
  </si>
  <si>
    <t>02920 - Náklady na dílenskou dokumentaci (kterou dodavatel předá ve dvou vyhotoveních před zahájením montáže jednotlivých prací), dokumentaci trasového vedení  (tzn. koordinaci vlastního vedení se stavební připraveností); a zúčtovací podklady</t>
  </si>
  <si>
    <t>02921 - Manažerské náklady spojené se změnami stavby před dokončením</t>
  </si>
  <si>
    <t>02922 - Náklady na projekt skutečného provedení (i v elektronické podobě, formát DWG a PDF) a veškeré doklady, potřebné ke kolaudaci a k předání díla investorovi (např. atesty a prohlášení o shodě na všechny použité materiály a výrobky, protokoly o provozních zkouškách, revizích, zregulování atd.)</t>
  </si>
  <si>
    <t>02923 - Náklady na přihlášení odběru elektrické energie a koordinace s pracemi dodavatelem energie; náklady na přihlášky a zřízení potřebného počtu tel. a datových linek, přihlášení a osazení hlavních vodoměrů, na přihlášku a odběr plynu; náklady na veškeré přejímky a předání správcům infrastruktury a náklady na kolaudaci</t>
  </si>
  <si>
    <t>02924 - Náklady na pojištění stavby (ochranu díla až do přejímky), garance, zádržné a záruky</t>
  </si>
  <si>
    <t>02925 - Náklady na likvidaci škod, havárií  a ztrát nad rámec pojištění, včetně vyrovnání se sousedy v případě škod vzniklých při provádění</t>
  </si>
  <si>
    <t>02926 - Náklady na změny cen během výstavby</t>
  </si>
  <si>
    <t>0293 - Náklady na postavení, udržování, použití a odstranění pomocného pracovního lešení (pokud je technol.potřeba) do v. 1,9 m a zatížení do 150 kg/m2; v případě prací na fasádě objektu náklady na postavení, udržování, použití a odstranění fasádního lešení vč.nezbyt.ochran. opatření, daných předpisy o bezpeč.práce a projektem, pokud není uvedeno jinde</t>
  </si>
  <si>
    <t>0297 - V případě bourání a stavební činnosti vytvářející staveništní odpad náklady na staveništní manipulaci se sutí vč.případného pytlování, její odvoz a ekologické uložení na skládku vč. poplatku a náklady na statické zajitění technologického postupu bourání a ochranná opatření proti poškození vybourávanými hmotami (odpad se stává majetkem dodavatele stavebních prací a tento zabezpečuje jeho odstranění; odstranění odpadu je cenově je zakalkulováno u jednotlivých prací a nebude placeno zvlášť, není-li uvedeno  jinak)</t>
  </si>
  <si>
    <t>m3</t>
  </si>
  <si>
    <t>kg</t>
  </si>
  <si>
    <t>kus</t>
  </si>
  <si>
    <t>kód</t>
  </si>
  <si>
    <t>číslo</t>
  </si>
  <si>
    <t>PROJEKTANT</t>
  </si>
  <si>
    <t>952 90-1111</t>
  </si>
  <si>
    <t>0259 - Nájmy a/nebo měsíční odpisy strojů (vč.jeřábů, výtahů a vrátků) bez ohledu na jejich nasazení v provozu a  množství kalkulačních jednic zhotovovacích prací , pokud některé odpisy případně nájemné stroje a zařízení nejsou uvedeny v položce zhotovovacích prací nebo nejsou uvedeny v soupisu položek (specifikaci pro ocenění) jako staveništní náklady zhotovitele</t>
  </si>
  <si>
    <t>Nepředvídané práce</t>
  </si>
  <si>
    <r>
      <t xml:space="preserve">Ostatní jinde neuvedené bourání (v průměrných tunách podle charakteru objektu) + </t>
    </r>
    <r>
      <rPr>
        <sz val="11"/>
        <color indexed="30"/>
        <rFont val="Calibri"/>
        <family val="2"/>
        <charset val="238"/>
      </rPr>
      <t>10</t>
    </r>
    <r>
      <rPr>
        <sz val="11"/>
        <rFont val="Calibri"/>
        <family val="2"/>
        <charset val="238"/>
      </rPr>
      <t>%</t>
    </r>
  </si>
  <si>
    <t>Odstranění suti</t>
  </si>
  <si>
    <t>Ostatní dokončující práce</t>
  </si>
  <si>
    <t>Přesun hmot (HSV)</t>
  </si>
  <si>
    <t>Ostatní jinde neuvedené práce a dodávky drobné</t>
  </si>
  <si>
    <t>Vedlejší rozpočtové náklady</t>
  </si>
  <si>
    <t>Kompletační činnost</t>
  </si>
  <si>
    <t>Rozpočet</t>
  </si>
  <si>
    <t>Koordinační činnost generálního dodavatele</t>
  </si>
  <si>
    <t>Materiál</t>
  </si>
  <si>
    <t>02913 - Náklady na opatření k zajištění bezpečnosti práce, ochranná zábradlí otvorů, volných okrajů apod., a provizorní uzávěry objektů; a náklady na koordinátora BOZP</t>
  </si>
  <si>
    <t xml:space="preserve">Zajištění provozu a údržby zařízení staveniště včetně společných sociálních a provozních prostor a jejich poskytování poddodavatelům díla; koordinace postupu prací prováděných subdodavateli díla, zajišťování návazností jednotlivých prací, jejich přejímka, kontrola apod.; poskytování zednických a jiných výpomocí za úplatu; zajištění vypracování dokumentace skutečného stavu provedení díla; účast na předání stavby do užívání a na kolaudaci díla </t>
  </si>
  <si>
    <t>Příprava kolaudace, obstarání všech nezbytných vyjádření, revizí, dokladů apod., včetně vypracování evekuačního plánu a požárního řádu</t>
  </si>
  <si>
    <t>Suché montáže</t>
  </si>
  <si>
    <t>Orientační popis. Podrobná specifikace pro ocenění, objednání a dodání viz projekt. Ceny obsahují dodávku všech ve specifikaci uvedených výrobků, jejich montáž a osazení včetně všech pomocných materiálů a prací a povrchové úpravy.</t>
  </si>
  <si>
    <t>784 19-1101</t>
  </si>
  <si>
    <t>Náklady na zřízení a demontáž zařízení staveniště (nebo náklady plynoucí z toho, že zařízení staveniště není možné vybudovat), zábory</t>
  </si>
  <si>
    <t>Orientační popis, přesná specifikace viz projekt.</t>
  </si>
  <si>
    <t>Přípomoce k TZB</t>
  </si>
  <si>
    <t>998 71-3203</t>
  </si>
  <si>
    <t>Přesun hmot pro izolace tepelné, výšky do 24 m</t>
  </si>
  <si>
    <t>998 76-2203</t>
  </si>
  <si>
    <t>Přesun hmot pro tesařské konstrukce, výšky do 24 m</t>
  </si>
  <si>
    <t>998 76-4203</t>
  </si>
  <si>
    <t>Přesun hmot pro klempířské konstr., výšky do 24 m</t>
  </si>
  <si>
    <t>998 76-5203</t>
  </si>
  <si>
    <t>Přesun hmot pro krytiny tvrdé, výšky do 24 m</t>
  </si>
  <si>
    <t>998 76-6203</t>
  </si>
  <si>
    <t>Přesun hmot pro truhlářské konstr., výšky do 24 m</t>
  </si>
  <si>
    <t>998 76-7203</t>
  </si>
  <si>
    <t>Přesun hmot pro zámečnické konstr., výšky do 24 m</t>
  </si>
  <si>
    <t>HZS</t>
  </si>
  <si>
    <t>0233 - Technologická  doprava zemin a vnitrostaveništní přesuny hmot po stavbě (pokud nejsou uvedeny samostatně v položkách přesunů hmot)</t>
  </si>
  <si>
    <t>Vedlejší náklady</t>
  </si>
  <si>
    <t>Ztížené výrobní podmínky související s umístěním stavby, provozními nebo dopravními omezeními</t>
  </si>
  <si>
    <t>Ostatní náklady</t>
  </si>
  <si>
    <t>Náklady na vyhotovení dokumentace skutečného provedení stavby</t>
  </si>
  <si>
    <t>Náklady na geodetické zaměření dokončeného díla</t>
  </si>
  <si>
    <t>Cena oplechování obsahuje i všechny pomocné, tmelící a upevňovací konstrukce (a to i např.OSB desky, pokud jsou v projektu předepsány), vč.řešení detailů.</t>
  </si>
  <si>
    <t>Zednické konstrukce a práce</t>
  </si>
  <si>
    <t>Jednotkové ceny zdiva obsahují i všechny nezbytné kotevní, těsnící a napojovací prvky, nezbytné pro dodržení výrobcem nebo projektantem předepsaný technologický postup při zhotovování, a všechny jinde neuvedené překlady.</t>
  </si>
  <si>
    <t>K05b - Krycí lišta oplechování prostupujících konstrukcí r.š. 160 mm</t>
  </si>
  <si>
    <t>K13 - Oplechování prostupů komínových lávek v provedení dle detailu D06 (vč. uvedeného příslušenství)</t>
  </si>
  <si>
    <r>
      <t xml:space="preserve">K01 - Snímatelná plechová komínová stříška s podstavou </t>
    </r>
    <r>
      <rPr>
        <sz val="11"/>
        <color rgb="FF0000FF"/>
        <rFont val="Calibri"/>
        <family val="2"/>
        <charset val="238"/>
        <scheme val="minor"/>
      </rPr>
      <t>PZ - rš 250</t>
    </r>
  </si>
  <si>
    <r>
      <t xml:space="preserve">K02 - Celorámové obvodové oplechování střešního okna (cenu uvést pouze v případě, kdy není započtena do ceny střešních oken) </t>
    </r>
    <r>
      <rPr>
        <sz val="11"/>
        <color rgb="FF0000FF"/>
        <rFont val="Calibri"/>
        <family val="2"/>
        <charset val="238"/>
        <scheme val="minor"/>
      </rPr>
      <t>CU, okno 600 X 600</t>
    </r>
  </si>
  <si>
    <r>
      <t>K03 - Drenážní žlábek</t>
    </r>
    <r>
      <rPr>
        <sz val="11"/>
        <color rgb="FF0000FF"/>
        <rFont val="Calibri"/>
        <family val="2"/>
        <charset val="238"/>
        <scheme val="minor"/>
      </rPr>
      <t xml:space="preserve"> CU</t>
    </r>
    <r>
      <rPr>
        <sz val="11"/>
        <color theme="1"/>
        <rFont val="Calibri"/>
        <family val="2"/>
        <charset val="238"/>
        <scheme val="minor"/>
      </rPr>
      <t xml:space="preserve"> r.š. 150 mm (cenu uvést pouze v případě, kdy není započtena do ceny střešních oken)</t>
    </r>
  </si>
  <si>
    <r>
      <t xml:space="preserve">K04 - Oplechování úžlabí </t>
    </r>
    <r>
      <rPr>
        <sz val="11"/>
        <color rgb="FF0000FF"/>
        <rFont val="Calibri"/>
        <family val="2"/>
        <charset val="238"/>
        <scheme val="minor"/>
      </rPr>
      <t>CU</t>
    </r>
    <r>
      <rPr>
        <sz val="11"/>
        <color theme="1"/>
        <rFont val="Calibri"/>
        <family val="2"/>
        <charset val="238"/>
        <scheme val="minor"/>
      </rPr>
      <t xml:space="preserve"> r.š. ~660 mm </t>
    </r>
  </si>
  <si>
    <r>
      <t>K05a - Oplechování prostupujících svislých konstrukcí CU r.š. ~</t>
    </r>
    <r>
      <rPr>
        <sz val="11"/>
        <color rgb="FF0000FF"/>
        <rFont val="Calibri"/>
        <family val="2"/>
        <charset val="238"/>
        <scheme val="minor"/>
      </rPr>
      <t>440</t>
    </r>
    <r>
      <rPr>
        <sz val="11"/>
        <color theme="1"/>
        <rFont val="Calibri"/>
        <family val="2"/>
        <charset val="238"/>
        <scheme val="minor"/>
      </rPr>
      <t xml:space="preserve"> mm</t>
    </r>
  </si>
  <si>
    <t>764 24-5220</t>
  </si>
  <si>
    <t>Ventilační nástavce z Cu, vlnitá krytina, D 100 mm</t>
  </si>
  <si>
    <t>K06</t>
  </si>
  <si>
    <t>764 24-1220</t>
  </si>
  <si>
    <t>764 24-1230 srov.</t>
  </si>
  <si>
    <t>764 24-5230 srov.</t>
  </si>
  <si>
    <r>
      <t xml:space="preserve">Ventilační nástavce z Cu, vlnitá krytina, D </t>
    </r>
    <r>
      <rPr>
        <sz val="11"/>
        <color rgb="FF0000FF"/>
        <rFont val="Calibri"/>
        <family val="2"/>
        <charset val="238"/>
        <scheme val="minor"/>
      </rPr>
      <t>165</t>
    </r>
    <r>
      <rPr>
        <sz val="11"/>
        <color theme="1"/>
        <rFont val="Calibri"/>
        <family val="2"/>
        <charset val="238"/>
        <scheme val="minor"/>
      </rPr>
      <t xml:space="preserve"> mm</t>
    </r>
  </si>
  <si>
    <t>Lemování trub z Cu, vlnitá krytina, D do 100 mm</t>
  </si>
  <si>
    <r>
      <t xml:space="preserve">Lemování trub z Cu, vlnitá krytina, D do </t>
    </r>
    <r>
      <rPr>
        <sz val="11"/>
        <color rgb="FF0000FF"/>
        <rFont val="Calibri"/>
        <family val="2"/>
        <charset val="238"/>
        <scheme val="minor"/>
      </rPr>
      <t>165</t>
    </r>
    <r>
      <rPr>
        <sz val="11"/>
        <color theme="1"/>
        <rFont val="Calibri"/>
        <family val="2"/>
        <charset val="238"/>
        <scheme val="minor"/>
      </rPr>
      <t xml:space="preserve"> mm</t>
    </r>
  </si>
  <si>
    <r>
      <t xml:space="preserve">K07a - Podokapní okapnice pojistné hydroizolace </t>
    </r>
    <r>
      <rPr>
        <sz val="11"/>
        <color rgb="FF0000FF"/>
        <rFont val="Calibri"/>
        <family val="2"/>
        <charset val="238"/>
        <scheme val="minor"/>
      </rPr>
      <t xml:space="preserve">CU </t>
    </r>
    <r>
      <rPr>
        <sz val="11"/>
        <color theme="1"/>
        <rFont val="Calibri"/>
        <family val="2"/>
        <charset val="238"/>
        <scheme val="minor"/>
      </rPr>
      <t>r.š. 200 mm</t>
    </r>
  </si>
  <si>
    <r>
      <t xml:space="preserve">K07b - Krycí mřížka </t>
    </r>
    <r>
      <rPr>
        <sz val="11"/>
        <color rgb="FF0000FF"/>
        <rFont val="Calibri"/>
        <family val="2"/>
        <charset val="238"/>
        <scheme val="minor"/>
      </rPr>
      <t xml:space="preserve">perf.CU plech </t>
    </r>
    <r>
      <rPr>
        <sz val="11"/>
        <color theme="1"/>
        <rFont val="Calibri"/>
        <family val="2"/>
        <charset val="238"/>
        <scheme val="minor"/>
      </rPr>
      <t>r.š. ~100 mm + síťka proti hmyzu</t>
    </r>
  </si>
  <si>
    <r>
      <t xml:space="preserve">K08 - Podokapní žlab půlkruhový </t>
    </r>
    <r>
      <rPr>
        <sz val="11"/>
        <color rgb="FF0000FF"/>
        <rFont val="Calibri"/>
        <family val="2"/>
        <charset val="238"/>
        <scheme val="minor"/>
      </rPr>
      <t>CU</t>
    </r>
    <r>
      <rPr>
        <sz val="11"/>
        <color theme="1"/>
        <rFont val="Calibri"/>
        <family val="2"/>
        <charset val="238"/>
        <scheme val="minor"/>
      </rPr>
      <t xml:space="preserve"> r.š. 250mm</t>
    </r>
  </si>
  <si>
    <r>
      <t xml:space="preserve">K09 - Žlabový kout/nároží </t>
    </r>
    <r>
      <rPr>
        <sz val="11"/>
        <color rgb="FF0000FF"/>
        <rFont val="Calibri"/>
        <family val="2"/>
        <charset val="238"/>
        <scheme val="minor"/>
      </rPr>
      <t>CU</t>
    </r>
    <r>
      <rPr>
        <sz val="11"/>
        <color theme="1"/>
        <rFont val="Calibri"/>
        <family val="2"/>
        <charset val="238"/>
        <scheme val="minor"/>
      </rPr>
      <t xml:space="preserve"> r.š. 250mm</t>
    </r>
  </si>
  <si>
    <r>
      <t xml:space="preserve">K10 - Žlabový kotlík </t>
    </r>
    <r>
      <rPr>
        <sz val="11"/>
        <color rgb="FF0000FF"/>
        <rFont val="Calibri"/>
        <family val="2"/>
        <charset val="238"/>
        <scheme val="minor"/>
      </rPr>
      <t xml:space="preserve">CU </t>
    </r>
    <r>
      <rPr>
        <sz val="11"/>
        <color theme="1"/>
        <rFont val="Calibri"/>
        <family val="2"/>
        <charset val="238"/>
        <scheme val="minor"/>
      </rPr>
      <t>250/100</t>
    </r>
  </si>
  <si>
    <r>
      <t xml:space="preserve">K11 - Dopojení svodové roury </t>
    </r>
    <r>
      <rPr>
        <sz val="11"/>
        <color rgb="FF0000FF"/>
        <rFont val="Calibri"/>
        <family val="2"/>
        <charset val="238"/>
        <scheme val="minor"/>
      </rPr>
      <t>CU</t>
    </r>
    <r>
      <rPr>
        <sz val="11"/>
        <color theme="1"/>
        <rFont val="Calibri"/>
        <family val="2"/>
        <charset val="238"/>
        <scheme val="minor"/>
      </rPr>
      <t xml:space="preserve"> DN100 délky 0,3m</t>
    </r>
  </si>
  <si>
    <r>
      <t xml:space="preserve">K12 - Odvětrávací taška vytvarována z </t>
    </r>
    <r>
      <rPr>
        <sz val="11"/>
        <color rgb="FF0000FF"/>
        <rFont val="Calibri"/>
        <family val="2"/>
        <charset val="238"/>
        <scheme val="minor"/>
      </rPr>
      <t xml:space="preserve">CU </t>
    </r>
    <r>
      <rPr>
        <sz val="11"/>
        <color theme="1"/>
        <rFont val="Calibri"/>
        <family val="2"/>
        <charset val="238"/>
        <scheme val="minor"/>
      </rPr>
      <t xml:space="preserve">plechu </t>
    </r>
  </si>
  <si>
    <r>
      <t xml:space="preserve">K14 - Doplnění střešní falcované krytiny ST2 u střešního výlezu </t>
    </r>
    <r>
      <rPr>
        <sz val="11"/>
        <color rgb="FF0000FF"/>
        <rFont val="Calibri"/>
        <family val="2"/>
        <charset val="238"/>
        <scheme val="minor"/>
      </rPr>
      <t>CU plech</t>
    </r>
  </si>
  <si>
    <r>
      <t xml:space="preserve">K15 - Oplechování parapetu vikýře </t>
    </r>
    <r>
      <rPr>
        <sz val="11"/>
        <color rgb="FF0000FF"/>
        <rFont val="Calibri"/>
        <family val="2"/>
        <charset val="238"/>
        <scheme val="minor"/>
      </rPr>
      <t>CU, rš  ~200</t>
    </r>
  </si>
  <si>
    <r>
      <t xml:space="preserve">K16 - Oplechování v návaznosti stávající komínové vložky </t>
    </r>
    <r>
      <rPr>
        <sz val="11"/>
        <color rgb="FF0000FF"/>
        <rFont val="Calibri"/>
        <family val="2"/>
        <charset val="238"/>
        <scheme val="minor"/>
      </rPr>
      <t xml:space="preserve">PZ </t>
    </r>
    <r>
      <rPr>
        <sz val="11"/>
        <color theme="1"/>
        <rFont val="Calibri"/>
        <family val="2"/>
        <charset val="238"/>
        <scheme val="minor"/>
      </rPr>
      <t xml:space="preserve">vč. nerez. Stahovací pásky a těsnící butyl. Oboustranně lepící pásky </t>
    </r>
  </si>
  <si>
    <r>
      <t xml:space="preserve">K17 - Oplechování prostupů protisněhových zachytávačů </t>
    </r>
    <r>
      <rPr>
        <sz val="11"/>
        <color rgb="FF0000FF"/>
        <rFont val="Calibri"/>
        <family val="2"/>
        <charset val="238"/>
        <scheme val="minor"/>
      </rPr>
      <t xml:space="preserve">CU </t>
    </r>
  </si>
  <si>
    <t>Montáž kontralaťování při vzdálenosti latí do 1 m</t>
  </si>
  <si>
    <t>Příplatek za sklon od 30° do 45°</t>
  </si>
  <si>
    <t>Střešní kominický výlez, specifikace dle PD</t>
  </si>
  <si>
    <t>Střešní okno výklopné historického vzhledu, specifikace a příslušenství dle PD, provedení dle det. D01</t>
  </si>
  <si>
    <t>Demontáž, úprava a zpětná montáž prkenného bednění v místě prostupujících rámových konstrukcí komínových lávek</t>
  </si>
  <si>
    <t>766 62-4052</t>
  </si>
  <si>
    <t>766 62-4041</t>
  </si>
  <si>
    <t>Montáž střešních oken rozměr 60/60 cm</t>
  </si>
  <si>
    <t>Montáž střešního výlezu 60/60 cm</t>
  </si>
  <si>
    <t>766 62-4064</t>
  </si>
  <si>
    <t>Montáž zastiňujících rolet střešních oken</t>
  </si>
  <si>
    <t>611-406</t>
  </si>
  <si>
    <t>611-405</t>
  </si>
  <si>
    <t>Úprava vzájemné polohy dvojice oken dle preferovaného detailu D05a (bude učtováno dle skutečnosti)</t>
  </si>
  <si>
    <t>hod</t>
  </si>
  <si>
    <t>764 29-2250</t>
  </si>
  <si>
    <t>764 23-1250</t>
  </si>
  <si>
    <t>764 29-1210 srov.</t>
  </si>
  <si>
    <t>764 22-3220 srov.</t>
  </si>
  <si>
    <t>764 25-2201</t>
  </si>
  <si>
    <t>764 25-2905 srov.</t>
  </si>
  <si>
    <t>764 25-9211</t>
  </si>
  <si>
    <t>764 55-4901 srov.</t>
  </si>
  <si>
    <t>764 23-9260</t>
  </si>
  <si>
    <t>764 26-7202</t>
  </si>
  <si>
    <t>764 51-0230</t>
  </si>
  <si>
    <t>764 54-3210 srov.</t>
  </si>
  <si>
    <t>Pomocné tmelení Pu tmelem  - dodávka tmelu</t>
  </si>
  <si>
    <t>231-53010</t>
  </si>
  <si>
    <t>Rezerva pro opravu porušených částí bednění, podíl výměry odhadem 5% dotčené plochy (bude učtováno dle skutečnosti)</t>
  </si>
  <si>
    <t>762 34-1921</t>
  </si>
  <si>
    <t xml:space="preserve">Vyřezání otvorů střech, v bednění pl. do 1 m2 </t>
  </si>
  <si>
    <t>762 34-3931</t>
  </si>
  <si>
    <t xml:space="preserve">Zabednění otvorů střech prkny plochy do 1 m2 </t>
  </si>
  <si>
    <t>762 91-1121</t>
  </si>
  <si>
    <t>Impregnace řeziva tlakovakuová Bochemit QB</t>
  </si>
  <si>
    <t>762 34-2204</t>
  </si>
  <si>
    <t>762 34-2203</t>
  </si>
  <si>
    <t xml:space="preserve">Montáž laťování střech, vzdálenost latí 22 - 36 cm </t>
  </si>
  <si>
    <t>605-10001</t>
  </si>
  <si>
    <t>Lať střešní profil SM/BO 40/50 mm  dl = 3 - 5 m</t>
  </si>
  <si>
    <t>762 34-1999</t>
  </si>
  <si>
    <t xml:space="preserve">Rám ze  smrkových hranolů 80x80 mm vč. kotvení a impregnace </t>
  </si>
  <si>
    <t>762 71-0010.RAA</t>
  </si>
  <si>
    <t>762 39-5000</t>
  </si>
  <si>
    <t>Spojovací prostředky pro střechy</t>
  </si>
  <si>
    <t>Lokální demontáž a zpětná montáž krytiny z prejzů v místě střešních stupadel v severní věžičce</t>
  </si>
  <si>
    <t>765 31-1492</t>
  </si>
  <si>
    <t>Prejzy - příplatek za sklon</t>
  </si>
  <si>
    <t>765 39-9900</t>
  </si>
  <si>
    <t>Postupné odpojení části hromosvodů při zachování funkčnosti</t>
  </si>
  <si>
    <t>Vybourání cementových nástavců Ø150mm, výšky 600mm</t>
  </si>
  <si>
    <t>Vybourání betonových krycích desek komínových hlav tl. ~90mm</t>
  </si>
  <si>
    <t>Demontáž antén, satelitů vč. opásání komínů ocelovými tyčemi</t>
  </si>
  <si>
    <t>Demontáž krytiny z prejzů, zvětralá malta, do suti</t>
  </si>
  <si>
    <t>Demontáž podstřešní asfaltové lepenky</t>
  </si>
  <si>
    <t>Vyřezání otvorů střech, v bednění pl. do 1 m2</t>
  </si>
  <si>
    <t>Demontáž střešních oken a výlezů do 750x750mm vč. oplechování</t>
  </si>
  <si>
    <t>Demontáž žlabů půlkruh. rovných, rš 250 mm, do 45°</t>
  </si>
  <si>
    <t>Demontáž žlabů půlkruh. oblouk. rš 250 mm, nad 45°</t>
  </si>
  <si>
    <t>Demontáž háků, sklon do 45°</t>
  </si>
  <si>
    <t>Demontáž úžlabí, rš 660 mm, sklon do 30°</t>
  </si>
  <si>
    <t>Demontáž úžlabí, rš 660 mm, sklon do 45°</t>
  </si>
  <si>
    <t>Demontáž lemov. komínů v ploše, vln. kryt, do 45°</t>
  </si>
  <si>
    <t>Demontáž lemov. komínů v hřeb. vln. kryt, do 45°</t>
  </si>
  <si>
    <t xml:space="preserve">Rezerva na provizorní zakrytí vybourané části střechy </t>
  </si>
  <si>
    <t>Demontáž krytiny do 25 m2, do 45° z Cu plechu</t>
  </si>
  <si>
    <t>Demontáž lemování zdí, rš 400 a 500 mm, do 45°</t>
  </si>
  <si>
    <t>963 05-1110</t>
  </si>
  <si>
    <t>765 31-6860</t>
  </si>
  <si>
    <t>765 31-6870</t>
  </si>
  <si>
    <t>Demontáž krytiny z prejzů, tvrdá malta, do suti</t>
  </si>
  <si>
    <t>762 34-2812</t>
  </si>
  <si>
    <t xml:space="preserve">Demontáž laťování střech, rozteč latí do 50 cm </t>
  </si>
  <si>
    <t>765 79-9301</t>
  </si>
  <si>
    <t>764 36-1812</t>
  </si>
  <si>
    <t>764 35-2801</t>
  </si>
  <si>
    <t>764 35-2831</t>
  </si>
  <si>
    <t>764 35-1837</t>
  </si>
  <si>
    <t>764 39-2850</t>
  </si>
  <si>
    <t>764 39-2851</t>
  </si>
  <si>
    <t>764 33-9811</t>
  </si>
  <si>
    <t>764 33-9821</t>
  </si>
  <si>
    <t>764 31-1831</t>
  </si>
  <si>
    <t>764 33-1851</t>
  </si>
  <si>
    <t>963 01-6311</t>
  </si>
  <si>
    <t>DMTZ podkroví SDK, kovová kce., 1xoplášť.12,5 mm</t>
  </si>
  <si>
    <t>979 01-1311</t>
  </si>
  <si>
    <t>Svislá doprava suti a vybouraných hmot shozem</t>
  </si>
  <si>
    <t>979 08-7311</t>
  </si>
  <si>
    <t>Vodorovné přemístění suti nošením do 10 m</t>
  </si>
  <si>
    <t>979 08-7391</t>
  </si>
  <si>
    <t>Příplatek za nošení suti každých dalších 10 m</t>
  </si>
  <si>
    <t>979 08-1111</t>
  </si>
  <si>
    <t>Odvoz suti a vybour. hmot na skládku do 1 km</t>
  </si>
  <si>
    <t>979 08-1121</t>
  </si>
  <si>
    <t>Příplatek k odvozu za každý další 1 km</t>
  </si>
  <si>
    <t>966 08-9301 srov.</t>
  </si>
  <si>
    <t>979 99-0121</t>
  </si>
  <si>
    <t>Poplatek za skládku suti - asfaltové pásy</t>
  </si>
  <si>
    <t>979 99-0201</t>
  </si>
  <si>
    <t>Poplatek za skládku suti -azbestocementové výrobky</t>
  </si>
  <si>
    <t>979 99-0110</t>
  </si>
  <si>
    <t>Poplatek za skládku suti - sádrokartonové desky</t>
  </si>
  <si>
    <t>979 99-0101</t>
  </si>
  <si>
    <t>Poplatek za sklád.suti-směs bet.a cihel do 30x30cm, ostatní</t>
  </si>
  <si>
    <t>v zastoupení správní f. Centra a.s.</t>
  </si>
  <si>
    <t>částečná výměna střešní krytiny, komínové lávky</t>
  </si>
  <si>
    <t>STAVEBNÍ ÚPRAVY BD - Švédská 107/39, Praha 5</t>
  </si>
  <si>
    <t>Ateliér P.H.A. sro.</t>
  </si>
  <si>
    <t>Gabčíkova 15, Praha 8</t>
  </si>
  <si>
    <t>Izolace</t>
  </si>
  <si>
    <t>Dodatečné těsnění pod kontralatěmi</t>
  </si>
  <si>
    <t>Páska těsnicí pod kontralatě š. 5 cm, specifikace dle systému vybrané pojistné hydroizolace</t>
  </si>
  <si>
    <t>Úprava v místě prostupujících konstrukcí (nosné prvky lávek, potrubí)</t>
  </si>
  <si>
    <t xml:space="preserve">Osazení parotěsné folie v návaznosti na výměnu oken, plošná hmostnost 170g/m2, faktor difuzního odporu 1 600 000, osazení vč. oboustranně lepící pásky </t>
  </si>
  <si>
    <t>765 79-9313</t>
  </si>
  <si>
    <t>Montáž fólie na bednění přibitím, přelepení spojů</t>
  </si>
  <si>
    <t>Vysoce difúzní podstřešní membrána na bedněné šikmé konstrukce, specifikace dle PD -  Jutafol Reflex N 150</t>
  </si>
  <si>
    <t>673-524</t>
  </si>
  <si>
    <t>763 79-7102 srov.</t>
  </si>
  <si>
    <t>765 79-9310</t>
  </si>
  <si>
    <t>Zateplení poklopu výlezu na plochou střechu - deska izolační PIR 1000x500x30 mm, vč. prořezu 25%</t>
  </si>
  <si>
    <t>Zateplení obvodového rámu výlezu na plochou střechu - deska izolační XPS 1200x600x30 mm, vč. prořezu 25%</t>
  </si>
  <si>
    <t>Rezerva pro doplnění izolantu v ostění a nadpraží střešních oken - deska izolační ze skelné vlny,  předpokládaná tloušťka 50mm (uveden rozsah 20%, bude učtováno dle skutečnosti)</t>
  </si>
  <si>
    <t>Rezerva pro doplnění izolantu ve styku kovové komínové vložky s krycí deskou - protipožární deska z kamenné vlny 1000x1200x20 mm, (uveden rozsah 50% průduchů, bude učtováno dle skutečnosti)</t>
  </si>
  <si>
    <t>hmotnost</t>
  </si>
  <si>
    <t>Antikorozní nátěr</t>
  </si>
  <si>
    <t>783 22-2110.RT1</t>
  </si>
  <si>
    <t>Z 01 - Komínová lávka u komínového tělesa KT1</t>
  </si>
  <si>
    <t>Z 02 - Komínová lávka se žebříkem u komínového tělesa KT2</t>
  </si>
  <si>
    <t>Z 03 - Komínová lávka se žebříkem u komínového tělesa KT3</t>
  </si>
  <si>
    <t>Z 05 - Komínová lávka u komínového tělesa KT5</t>
  </si>
  <si>
    <t>Z 06 - Komínová lávka se žebříkem u komínového tělesa KT6</t>
  </si>
  <si>
    <t>Z 07 - Komínová lávka u komínového tělesa KT7</t>
  </si>
  <si>
    <t>Z 08 - Komínová lávka se žebříkem u komínového tělesa KT8</t>
  </si>
  <si>
    <t>Z 09 - Komínová lávka se žebříkem u komínového tělesa KT9</t>
  </si>
  <si>
    <t>Z 10 - Komínová lávka se žebříkem u komínového tělesa KT10</t>
  </si>
  <si>
    <t>Z 11 - Komínová lávka u komínových těles KT11-14</t>
  </si>
  <si>
    <t>Z 12 - Komínová lávka</t>
  </si>
  <si>
    <t>Z 13 - Komínová lávka</t>
  </si>
  <si>
    <t>Z 14 - Komínová lávka</t>
  </si>
  <si>
    <t>Z 15 - Střešní stupadla (nášlapy)</t>
  </si>
  <si>
    <t>Z 16 - Sněhová zábrana</t>
  </si>
  <si>
    <t>Z 17 - Zateplený střešní výlez vč. úpravy pro zamykání a vzduchového event. nůžkového zdvihu na obou stranách, vč. vypracování dílenské PD</t>
  </si>
  <si>
    <t>713 14-1300.MK</t>
  </si>
  <si>
    <t>713 14-1301.MK</t>
  </si>
  <si>
    <t>713 11-1130.MK2</t>
  </si>
  <si>
    <t>713 11-1130.MK5</t>
  </si>
  <si>
    <t>316 38-1115</t>
  </si>
  <si>
    <t>411 36-2021</t>
  </si>
  <si>
    <t>622 49-1142.X01</t>
  </si>
  <si>
    <t>Nátěr fasády hydrofobní, např. Porosil VV 2 x</t>
  </si>
  <si>
    <t>0,00035</t>
  </si>
  <si>
    <t>Oprava spárování komínového zdiva plochy do 40 % cementovou maltou, vč. dodání</t>
  </si>
  <si>
    <t>Komínové krycí desky s přesahem 50 mm a s okapním nosem v pohledovém provedení tl. 80 - 100 mm v provedení dle det. D07</t>
  </si>
  <si>
    <t>Svařovaná síť 100x100x4 mm - výztuž komínových desek</t>
  </si>
  <si>
    <t>Příplatek za opláštění střešního okna</t>
  </si>
  <si>
    <t>Cena obsahuje i náklady na případné změny úrovně, čela, boky, jinde nevykázané revizní otvory nebo zhotovení a opracování otvorů pro koncová zařízení technického vybavení, zvl.pracnost u proniků trámových konstrucí apod. Proniky ani další otvory (s výjimkou oken) nejsou od výměry odpočítávány. Součástí ceny za podhledy je rovněž vytmelení a přebroušení pod nátěr.</t>
  </si>
  <si>
    <t>447 11-3124.RZ1</t>
  </si>
  <si>
    <t>Podkroví SDK,OK CD,záv.krokv.izolace,1xRFI tl.12,5 bez dodávky a montáže izolace</t>
  </si>
  <si>
    <t>447 11-3122.RZ1</t>
  </si>
  <si>
    <t>Podkroví SDK,OK CD, záv.krokv.izolace,1xRF tl.12,5 bez dodávky a montáže izolace</t>
  </si>
  <si>
    <t>342 09-1011</t>
  </si>
  <si>
    <t>Malba disperzní, malba v barvě 2x</t>
  </si>
  <si>
    <t>784 19-5322</t>
  </si>
  <si>
    <t>Penetrace podkladu univerzální</t>
  </si>
  <si>
    <t xml:space="preserve">Vyčištění staveniště, úprava trávníku do původního stavu </t>
  </si>
  <si>
    <t xml:space="preserve">Osazení anténních stožárů (zajišťuje správní firma), v době zpracování PD nebyl poskynut podklad </t>
  </si>
  <si>
    <t>Přípravné práce</t>
  </si>
  <si>
    <t xml:space="preserve">Ochranného zakrytí stávající zeleně v bezprostření blízkosti lešení  např. geotextílií </t>
  </si>
  <si>
    <t xml:space="preserve">Cena za každý den použití lešení, předpoklad 60 dní, v 
případě jiného počtu zhotovitel uvede plánovaný počet dní </t>
  </si>
  <si>
    <t xml:space="preserve">Cena za každý den použití ochr. sítě, předpoklad 60 dní, v 
případě jiného počtu zhotovitel uvede plánovaný počet dní  </t>
  </si>
  <si>
    <t>Dodávka a montáž stavebního vrátku vč demontáže</t>
  </si>
  <si>
    <t>Cena za pronájem stavebního vrátku, předpoklad 60 dní, v případě jiného počtu zhotovitel uvede plánovaný počet dní</t>
  </si>
  <si>
    <t>den</t>
  </si>
  <si>
    <t>Cena za pronájem shozu, předpoklad 30 dní, v případě jiného počtu zhotovitel uvede plánovaný počet dní</t>
  </si>
  <si>
    <t>Dodávka, montáž a demontáž záchytné stříšky nad vstupy do průchodu</t>
  </si>
  <si>
    <t>Rezerva pro nájem za hydraulickou zvedací plošinu, H do 27 m; v případě že zhotovitel zvolí způsob montáže z plošiny</t>
  </si>
  <si>
    <t>Rezerva pro zřízení horolezeckého úvazu pro práci ve výškách; v případě že zhotovitel zvolí způsob montáže horelezeckým způsobem</t>
  </si>
  <si>
    <t>Rezerva pro práci ve výškách; montáže horelezeckým způsobem</t>
  </si>
  <si>
    <t>Zajištění ochranného prostoru po obvodu stavby dle nařízení vlády č. 362/2005 Sb. např. dočasným mobilním oplocením, popř. jinými úpravami</t>
  </si>
  <si>
    <t>184 50-1110.MK</t>
  </si>
  <si>
    <t>Montáž lešení leh.řad.s podlahami,š.1,5 m do pracovní výšky 24m vč. dopravy (uvažovány dvě věže)</t>
  </si>
  <si>
    <t>941 94-1052</t>
  </si>
  <si>
    <t>941 94-1852</t>
  </si>
  <si>
    <t>944 94-4011</t>
  </si>
  <si>
    <t>944 94-4081</t>
  </si>
  <si>
    <t>Demontáž ochranné sítě z umělých vláken</t>
  </si>
  <si>
    <t>941 94-1392.MK</t>
  </si>
  <si>
    <t>762 99-1111</t>
  </si>
  <si>
    <t>762 99-1121</t>
  </si>
  <si>
    <t>944 94-4031.MK</t>
  </si>
  <si>
    <t>979 01-1321</t>
  </si>
  <si>
    <t>Montáž a demontáž shozu za 2.NP</t>
  </si>
  <si>
    <t>979 01-1329</t>
  </si>
  <si>
    <t>Přípl. k mont.a dem. shozu za každé další podlaží</t>
  </si>
  <si>
    <t>podlaž.</t>
  </si>
  <si>
    <t>979 01-1330.MK</t>
  </si>
  <si>
    <t>Hromosvod</t>
  </si>
  <si>
    <t>AlMgSi prům.8 mm</t>
  </si>
  <si>
    <t>AlMgSi prům. 10 mm</t>
  </si>
  <si>
    <t>FeZn 30/4 ul. v zemi</t>
  </si>
  <si>
    <t>jímací tyč dl.3m na střešní hřeben</t>
  </si>
  <si>
    <t>zemnící tyč dl.2m</t>
  </si>
  <si>
    <t>štítek k označení svodu</t>
  </si>
  <si>
    <t>ochranný úhelník vč. držáků</t>
  </si>
  <si>
    <t>svorka okapová SO</t>
  </si>
  <si>
    <t>svorka zkušební SZ</t>
  </si>
  <si>
    <t>svorka SJ01</t>
  </si>
  <si>
    <t>svorka SJ02</t>
  </si>
  <si>
    <t>svorka SS</t>
  </si>
  <si>
    <t>svorka SP1</t>
  </si>
  <si>
    <t>R</t>
  </si>
  <si>
    <t>montáž žebříku</t>
  </si>
  <si>
    <t>nátěr jímací tyče</t>
  </si>
  <si>
    <t>nátěr ochranného úhelníku</t>
  </si>
  <si>
    <t>nátěr vodiče</t>
  </si>
  <si>
    <t>propoj s kovovou konstrukcí</t>
  </si>
  <si>
    <t>tvarování prvků</t>
  </si>
  <si>
    <t>výkop rýhy 35/80</t>
  </si>
  <si>
    <t>zához rýhy 35/80</t>
  </si>
  <si>
    <t>úprava terénu, zatravnění</t>
  </si>
  <si>
    <t>jímací tyč dl.4m na střešní hřeben</t>
  </si>
  <si>
    <t>držák jímací tyče</t>
  </si>
  <si>
    <t>ochranná stříška horní</t>
  </si>
  <si>
    <t>držák ochranného úhelníku DuZ</t>
  </si>
  <si>
    <t>podpěra PV15</t>
  </si>
  <si>
    <t>podpěra PV12</t>
  </si>
  <si>
    <t>podpěra PV17</t>
  </si>
  <si>
    <t>hmoždinka prům.10</t>
  </si>
  <si>
    <t>barva s vodivou složkou v odstínu krytiny</t>
  </si>
  <si>
    <t>revize hromosvodu</t>
  </si>
  <si>
    <t>pomocný nespecifikovaný materiál</t>
  </si>
  <si>
    <t>soub</t>
  </si>
  <si>
    <t>demontáž hromosvodu</t>
  </si>
  <si>
    <t>práce neoceněné položkami ceníku</t>
  </si>
  <si>
    <t>dokumentace skutečného provedení (2 vyhotovení)</t>
  </si>
  <si>
    <t>měření zemního odporu</t>
  </si>
  <si>
    <t>úprava jímací tyče - historický prvek</t>
  </si>
  <si>
    <t xml:space="preserve">Uvedené technické parametry jsou pro zhotovitele závazné. Zhotovitel je oprávněn zvolit jiné, srovnatelné materiály, jež zabezpečí shodnou anebo vyšší technickou hodnotu díla. Nabízené materiály předloží objednateli ke schválení a dosažení požadovaných parametrů doloží hodnověrnými dokumenty (atesty, výsledky zkoušek, doklad o shodě apod.). Kde zhotovitel nabídne srovnatelný výrobek nebo materiál na místo označeného nebo specifikovaného, který byl přijat k začlenění do díla, pak se má zato, že sazby a ceny ve výkazu výměr zahrnují veškeré povinnosti a náklady spojené se začleněním srovnatelného výrobku do díla.  </t>
  </si>
  <si>
    <t>Náklady na záruky, pojištění, ostatní finanční náklady</t>
  </si>
  <si>
    <t>Některé výměry v této specifikaci jsou orientační (převážně jsou uvažovány na horní hranici možných dodávek a prací); je žádoucí, aby fakturovány byly pouze skutečně provedené práce.</t>
  </si>
  <si>
    <t>Nedílnou součástí tohoto výkazu je i projektová dokumentace. Pokud dle názoru dodavatele některé práce a dodávky ve výkazu výměr chybí, doplní je do oddílu "Doplňky dodavatele".</t>
  </si>
  <si>
    <t>Pokud nejsou výměry uvedeny ve vzorci u jednotlivých buněk, byly změřeny z CAD výkresu</t>
  </si>
  <si>
    <t>Součástí jednotkové ceny je dodávka materiálů nosných i pomocných v č.prořezu a ztratného, montáž a všechny nezbytné dodávky a práce pro funkčně bezchybné provedení příslušných položek této specifikace.
Ceny zahrnují též všechny náklady na zprovoznění systému jako celku, vč.všech nezbytných atestů, revizí apod., pokud nejsou uvedeny samostatnou položkou.
Ceny obsahují přesun hmot.</t>
  </si>
  <si>
    <t>999 28-1211</t>
  </si>
  <si>
    <t xml:space="preserve">Přesun hmot, opravy vněj. plášťů výšky do 25 m </t>
  </si>
  <si>
    <t>Montáž ochr.sítě z umělých vláken - stínění do 70% vč. dopravy</t>
  </si>
  <si>
    <t>765 31-0060.RAA</t>
  </si>
  <si>
    <t>Zastřešení pálenou krytinou prejzovou, střech jednoduchých (cihelna Jirčany) včet. nároží, hřebenů, větracích mřížek</t>
  </si>
  <si>
    <t>765 31-0062.RAA</t>
  </si>
  <si>
    <t>Zastřešení pálenou krytinou prejzovou, střech složitých (cihelna Jirčany) včet. nároží, hřebenů, větracích mřížek</t>
  </si>
  <si>
    <t>MČ Praha 5</t>
  </si>
  <si>
    <t>izolovaný držák tyče 0,5m</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</si>
</sst>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 _K_č_-;\-* #,##0\ _K_č_-;_-* &quot;-&quot;\ _K_č_-;_-@_-"/>
    <numFmt numFmtId="164" formatCode="0&quot;.&quot;"/>
    <numFmt numFmtId="165" formatCode="0.000"/>
  </numFmts>
  <fonts count="46" x14ac:knownFonts="1">
    <font>
      <sz val="10"/>
      <name val="Tahoma"/>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Tahoma"/>
      <family val="2"/>
      <charset val="238"/>
    </font>
    <font>
      <sz val="10"/>
      <name val="Arial"/>
      <family val="2"/>
      <charset val="238"/>
    </font>
    <font>
      <u/>
      <sz val="10"/>
      <color indexed="12"/>
      <name val="Arial"/>
      <family val="2"/>
      <charset val="238"/>
    </font>
    <font>
      <sz val="11"/>
      <name val="Calibri"/>
      <family val="2"/>
      <charset val="238"/>
    </font>
    <font>
      <b/>
      <sz val="14"/>
      <name val="Calibri"/>
      <family val="2"/>
      <charset val="238"/>
    </font>
    <font>
      <sz val="10"/>
      <name val="Calibri"/>
      <family val="2"/>
      <charset val="238"/>
    </font>
    <font>
      <b/>
      <sz val="16"/>
      <name val="Calibri"/>
      <family val="2"/>
      <charset val="238"/>
    </font>
    <font>
      <b/>
      <sz val="10"/>
      <name val="Calibri"/>
      <family val="2"/>
      <charset val="238"/>
    </font>
    <font>
      <b/>
      <sz val="14"/>
      <color indexed="10"/>
      <name val="Calibri"/>
      <family val="2"/>
      <charset val="238"/>
    </font>
    <font>
      <sz val="10"/>
      <name val="Arial CE"/>
      <charset val="238"/>
    </font>
    <font>
      <sz val="9"/>
      <name val="Arial CE"/>
      <charset val="238"/>
    </font>
    <font>
      <u/>
      <sz val="8.1"/>
      <color indexed="12"/>
      <name val="Arial CE"/>
      <charset val="238"/>
    </font>
    <font>
      <b/>
      <sz val="18"/>
      <name val="Calibri"/>
      <family val="2"/>
      <charset val="238"/>
    </font>
    <font>
      <sz val="11"/>
      <color indexed="30"/>
      <name val="Calibri"/>
      <family val="2"/>
      <charset val="238"/>
    </font>
    <font>
      <sz val="10"/>
      <name val="Helv"/>
    </font>
    <font>
      <sz val="11"/>
      <color theme="1"/>
      <name val="Calibri"/>
      <family val="2"/>
      <charset val="238"/>
      <scheme val="minor"/>
    </font>
    <font>
      <b/>
      <sz val="11"/>
      <color theme="1"/>
      <name val="Calibri"/>
      <family val="2"/>
      <charset val="238"/>
      <scheme val="minor"/>
    </font>
    <font>
      <sz val="10"/>
      <color theme="1"/>
      <name val="Arial"/>
      <family val="2"/>
      <charset val="238"/>
    </font>
    <font>
      <sz val="11"/>
      <color rgb="FFFF0000"/>
      <name val="Calibri"/>
      <family val="2"/>
      <charset val="238"/>
      <scheme val="minor"/>
    </font>
    <font>
      <sz val="11"/>
      <color indexed="8"/>
      <name val="Calibri"/>
      <family val="2"/>
      <charset val="238"/>
      <scheme val="minor"/>
    </font>
    <font>
      <sz val="11"/>
      <name val="Calibri"/>
      <family val="2"/>
      <charset val="238"/>
      <scheme val="minor"/>
    </font>
    <font>
      <b/>
      <sz val="11"/>
      <name val="Calibri"/>
      <family val="2"/>
      <charset val="238"/>
      <scheme val="minor"/>
    </font>
    <font>
      <b/>
      <u/>
      <sz val="14"/>
      <name val="Calibri"/>
      <family val="2"/>
      <charset val="238"/>
      <scheme val="minor"/>
    </font>
    <font>
      <sz val="11"/>
      <color rgb="FF0000FF"/>
      <name val="Calibri"/>
      <family val="2"/>
      <charset val="238"/>
      <scheme val="minor"/>
    </font>
    <font>
      <b/>
      <sz val="11"/>
      <color indexed="8"/>
      <name val="Calibri"/>
      <family val="2"/>
      <charset val="238"/>
      <scheme val="minor"/>
    </font>
    <font>
      <b/>
      <sz val="18"/>
      <color theme="1"/>
      <name val="Calibri"/>
      <family val="2"/>
      <charset val="238"/>
      <scheme val="minor"/>
    </font>
    <font>
      <u/>
      <sz val="11"/>
      <color indexed="12"/>
      <name val="Calibri"/>
      <family val="2"/>
      <charset val="238"/>
      <scheme val="minor"/>
    </font>
    <font>
      <b/>
      <sz val="12"/>
      <color theme="1"/>
      <name val="Calibri"/>
      <family val="2"/>
      <charset val="238"/>
      <scheme val="minor"/>
    </font>
    <font>
      <sz val="10"/>
      <color theme="1"/>
      <name val="Calibri"/>
      <family val="2"/>
      <charset val="238"/>
      <scheme val="minor"/>
    </font>
    <font>
      <sz val="8"/>
      <color theme="1"/>
      <name val="Calibri"/>
      <family val="2"/>
      <charset val="238"/>
      <scheme val="minor"/>
    </font>
    <font>
      <sz val="12"/>
      <color theme="1"/>
      <name val="Calibri"/>
      <family val="2"/>
      <charset val="238"/>
      <scheme val="minor"/>
    </font>
    <font>
      <sz val="14"/>
      <color theme="1"/>
      <name val="Calibri"/>
      <family val="2"/>
      <charset val="238"/>
      <scheme val="minor"/>
    </font>
    <font>
      <sz val="9"/>
      <color theme="1"/>
      <name val="Calibri"/>
      <family val="2"/>
      <charset val="238"/>
      <scheme val="minor"/>
    </font>
    <font>
      <b/>
      <sz val="22"/>
      <color theme="1"/>
      <name val="Calibri"/>
      <family val="2"/>
      <charset val="238"/>
      <scheme val="minor"/>
    </font>
    <font>
      <b/>
      <sz val="14"/>
      <color theme="1"/>
      <name val="Calibri"/>
      <family val="2"/>
      <charset val="238"/>
      <scheme val="minor"/>
    </font>
    <font>
      <b/>
      <u/>
      <sz val="11"/>
      <color theme="1"/>
      <name val="Calibri"/>
      <family val="2"/>
      <charset val="238"/>
      <scheme val="minor"/>
    </font>
    <font>
      <sz val="10"/>
      <name val="Arial"/>
      <family val="2"/>
      <charset val="238"/>
    </font>
    <font>
      <sz val="10"/>
      <name val="Arial"/>
      <family val="2"/>
      <charset val="238"/>
    </font>
    <font>
      <b/>
      <sz val="16"/>
      <color theme="1"/>
      <name val="Calibri"/>
      <family val="2"/>
      <charset val="238"/>
      <scheme val="minor"/>
    </font>
    <font>
      <sz val="11"/>
      <color rgb="FF3333FF"/>
      <name val="Calibri"/>
      <family val="2"/>
      <charset val="238"/>
      <scheme val="minor"/>
    </font>
  </fonts>
  <fills count="3">
    <fill>
      <patternFill patternType="none"/>
    </fill>
    <fill>
      <patternFill patternType="gray125"/>
    </fill>
    <fill>
      <patternFill patternType="solid">
        <fgColor rgb="FFFFFFCC"/>
        <bgColor indexed="64"/>
      </patternFill>
    </fill>
  </fills>
  <borders count="10">
    <border>
      <left/>
      <right/>
      <top/>
      <bottom/>
      <diagonal/>
    </border>
    <border>
      <left style="thin">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hair">
        <color indexed="64"/>
      </bottom>
      <diagonal/>
    </border>
  </borders>
  <cellStyleXfs count="19">
    <xf numFmtId="0" fontId="0" fillId="0" borderId="0"/>
    <xf numFmtId="41" fontId="15" fillId="0" borderId="0" applyFont="0" applyFill="0" applyBorder="0" applyAlignment="0" applyProtection="0"/>
    <xf numFmtId="0" fontId="8"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21" fillId="0" borderId="0"/>
    <xf numFmtId="0" fontId="7" fillId="0" borderId="0"/>
    <xf numFmtId="0" fontId="21" fillId="0" borderId="0"/>
    <xf numFmtId="0" fontId="16" fillId="0" borderId="0"/>
    <xf numFmtId="0" fontId="16" fillId="0" borderId="0"/>
    <xf numFmtId="9" fontId="6" fillId="0" borderId="0" applyFont="0" applyFill="0" applyBorder="0" applyAlignment="0" applyProtection="0"/>
    <xf numFmtId="9" fontId="7" fillId="0" borderId="0" applyFont="0" applyFill="0" applyBorder="0" applyAlignment="0" applyProtection="0"/>
    <xf numFmtId="9" fontId="23" fillId="0" borderId="0" applyFont="0" applyFill="0" applyBorder="0" applyAlignment="0" applyProtection="0"/>
    <xf numFmtId="9" fontId="16" fillId="0" borderId="0" applyFont="0" applyFill="0" applyBorder="0" applyAlignment="0" applyProtection="0"/>
    <xf numFmtId="0" fontId="20" fillId="0" borderId="0"/>
    <xf numFmtId="0" fontId="42" fillId="0" borderId="0"/>
    <xf numFmtId="0" fontId="43" fillId="0" borderId="0"/>
    <xf numFmtId="0" fontId="15" fillId="0" borderId="0"/>
    <xf numFmtId="4" fontId="15" fillId="0" borderId="0" applyFont="0" applyFill="0" applyBorder="0" applyAlignment="0" applyProtection="0"/>
    <xf numFmtId="0" fontId="15" fillId="0" borderId="0"/>
  </cellStyleXfs>
  <cellXfs count="86">
    <xf numFmtId="0" fontId="0" fillId="0" borderId="0" xfId="0"/>
    <xf numFmtId="0" fontId="25" fillId="0" borderId="0" xfId="6" applyNumberFormat="1" applyFont="1" applyFill="1" applyBorder="1" applyAlignment="1">
      <alignment horizontal="left" vertical="top" wrapText="1"/>
    </xf>
    <xf numFmtId="3" fontId="27" fillId="0" borderId="0" xfId="5" applyNumberFormat="1" applyFont="1" applyBorder="1" applyAlignment="1">
      <alignment vertical="top"/>
    </xf>
    <xf numFmtId="4" fontId="26" fillId="0" borderId="0" xfId="5" applyNumberFormat="1" applyFont="1" applyFill="1" applyAlignment="1" applyProtection="1">
      <alignment vertical="top"/>
      <protection locked="0"/>
    </xf>
    <xf numFmtId="0" fontId="26" fillId="0" borderId="0" xfId="5" applyFont="1" applyAlignment="1">
      <alignment vertical="top"/>
    </xf>
    <xf numFmtId="0" fontId="27" fillId="0" borderId="0" xfId="5" applyFont="1" applyAlignment="1">
      <alignment vertical="top" wrapText="1"/>
    </xf>
    <xf numFmtId="0" fontId="26" fillId="0" borderId="0" xfId="5" applyFont="1" applyAlignment="1">
      <alignment vertical="top" wrapText="1"/>
    </xf>
    <xf numFmtId="3" fontId="26" fillId="0" borderId="0" xfId="5" applyNumberFormat="1" applyFont="1" applyAlignment="1">
      <alignment vertical="top"/>
    </xf>
    <xf numFmtId="0" fontId="25" fillId="0" borderId="0" xfId="6" applyNumberFormat="1" applyFont="1" applyFill="1" applyBorder="1" applyAlignment="1">
      <alignment vertical="top"/>
    </xf>
    <xf numFmtId="164" fontId="26" fillId="0" borderId="0" xfId="5" applyNumberFormat="1" applyFont="1" applyAlignment="1" applyProtection="1">
      <alignment vertical="top"/>
      <protection locked="0"/>
    </xf>
    <xf numFmtId="0" fontId="28" fillId="0" borderId="0" xfId="2" applyFont="1" applyAlignment="1" applyProtection="1">
      <alignment vertical="top" wrapText="1"/>
    </xf>
    <xf numFmtId="0" fontId="30" fillId="0" borderId="0" xfId="6" applyNumberFormat="1" applyFont="1" applyFill="1" applyBorder="1" applyAlignment="1">
      <alignment horizontal="left" vertical="top" wrapText="1"/>
    </xf>
    <xf numFmtId="10" fontId="29" fillId="0" borderId="0" xfId="9" applyNumberFormat="1" applyFont="1" applyFill="1" applyAlignment="1" applyProtection="1">
      <alignment vertical="top"/>
      <protection locked="0"/>
    </xf>
    <xf numFmtId="0" fontId="21" fillId="0" borderId="0" xfId="4" applyFont="1" applyFill="1" applyAlignment="1">
      <alignment vertical="top"/>
    </xf>
    <xf numFmtId="0" fontId="21" fillId="0" borderId="0" xfId="4" applyFont="1" applyAlignment="1">
      <alignment vertical="top"/>
    </xf>
    <xf numFmtId="0" fontId="31" fillId="0" borderId="0" xfId="4" applyFont="1" applyAlignment="1">
      <alignment vertical="top"/>
    </xf>
    <xf numFmtId="3" fontId="21" fillId="0" borderId="0" xfId="4" applyNumberFormat="1" applyFont="1" applyAlignment="1">
      <alignment vertical="top"/>
    </xf>
    <xf numFmtId="0" fontId="33" fillId="0" borderId="0" xfId="4" applyFont="1" applyAlignment="1">
      <alignment vertical="top"/>
    </xf>
    <xf numFmtId="0" fontId="24" fillId="0" borderId="0" xfId="4" applyFont="1" applyAlignment="1" applyProtection="1">
      <alignment vertical="top"/>
      <protection hidden="1"/>
    </xf>
    <xf numFmtId="0" fontId="22" fillId="0" borderId="0" xfId="4" applyFont="1" applyAlignment="1">
      <alignment vertical="top"/>
    </xf>
    <xf numFmtId="0" fontId="34" fillId="0" borderId="0" xfId="4" applyFont="1" applyAlignment="1">
      <alignment vertical="top"/>
    </xf>
    <xf numFmtId="0" fontId="12" fillId="2" borderId="6" xfId="0" applyFont="1" applyFill="1" applyBorder="1" applyAlignment="1">
      <alignment vertical="top"/>
    </xf>
    <xf numFmtId="0" fontId="11" fillId="2" borderId="7" xfId="0" applyFont="1" applyFill="1" applyBorder="1" applyAlignment="1">
      <alignment vertical="top"/>
    </xf>
    <xf numFmtId="0" fontId="13" fillId="2" borderId="8" xfId="0" applyFont="1" applyFill="1" applyBorder="1" applyAlignment="1">
      <alignment vertical="top"/>
    </xf>
    <xf numFmtId="0" fontId="11" fillId="2" borderId="0" xfId="0" applyFont="1" applyFill="1" applyBorder="1" applyAlignment="1">
      <alignment vertical="top"/>
    </xf>
    <xf numFmtId="0" fontId="32" fillId="0" borderId="0" xfId="2" applyFont="1" applyFill="1" applyAlignment="1" applyProtection="1">
      <alignment vertical="top"/>
    </xf>
    <xf numFmtId="3" fontId="22" fillId="0" borderId="0" xfId="4" applyNumberFormat="1" applyFont="1" applyAlignment="1">
      <alignment vertical="top"/>
    </xf>
    <xf numFmtId="9" fontId="29" fillId="0" borderId="0" xfId="4" applyNumberFormat="1" applyFont="1" applyAlignment="1" applyProtection="1">
      <alignment vertical="top"/>
      <protection locked="0"/>
    </xf>
    <xf numFmtId="3" fontId="33" fillId="0" borderId="0" xfId="4" applyNumberFormat="1" applyFont="1" applyAlignment="1">
      <alignment vertical="top"/>
    </xf>
    <xf numFmtId="0" fontId="35" fillId="0" borderId="0" xfId="4" applyFont="1" applyAlignment="1">
      <alignment vertical="top"/>
    </xf>
    <xf numFmtId="0" fontId="21" fillId="0" borderId="9" xfId="4" applyFont="1" applyBorder="1" applyAlignment="1">
      <alignment vertical="top"/>
    </xf>
    <xf numFmtId="0" fontId="36" fillId="2" borderId="8" xfId="4" applyFont="1" applyFill="1" applyBorder="1" applyAlignment="1">
      <alignment vertical="top"/>
    </xf>
    <xf numFmtId="3" fontId="24" fillId="0" borderId="0" xfId="4" applyNumberFormat="1" applyFont="1" applyFill="1" applyAlignment="1" applyProtection="1">
      <alignment vertical="top"/>
      <protection hidden="1"/>
    </xf>
    <xf numFmtId="0" fontId="37" fillId="2" borderId="8" xfId="4" applyFont="1" applyFill="1" applyBorder="1" applyAlignment="1">
      <alignment vertical="top"/>
    </xf>
    <xf numFmtId="0" fontId="38" fillId="0" borderId="0" xfId="4" applyFont="1" applyAlignment="1">
      <alignment vertical="top"/>
    </xf>
    <xf numFmtId="0" fontId="39" fillId="0" borderId="0" xfId="4" applyFont="1" applyAlignment="1">
      <alignment vertical="top"/>
    </xf>
    <xf numFmtId="0" fontId="21" fillId="0" borderId="0" xfId="4" applyNumberFormat="1" applyFont="1" applyAlignment="1">
      <alignment vertical="top"/>
    </xf>
    <xf numFmtId="0" fontId="21" fillId="0" borderId="0" xfId="4" applyFont="1" applyBorder="1" applyAlignment="1">
      <alignment vertical="top"/>
    </xf>
    <xf numFmtId="3" fontId="26" fillId="0" borderId="0" xfId="5" applyNumberFormat="1" applyFont="1" applyFill="1" applyAlignment="1">
      <alignment vertical="top"/>
    </xf>
    <xf numFmtId="0" fontId="40" fillId="0" borderId="0" xfId="4" applyFont="1" applyAlignment="1">
      <alignment vertical="top"/>
    </xf>
    <xf numFmtId="0" fontId="41" fillId="0" borderId="0" xfId="4" applyFont="1" applyAlignment="1">
      <alignment vertical="top"/>
    </xf>
    <xf numFmtId="0" fontId="24" fillId="0" borderId="0" xfId="4" applyFont="1" applyAlignment="1">
      <alignment vertical="top"/>
    </xf>
    <xf numFmtId="0" fontId="26" fillId="0" borderId="0" xfId="6" applyNumberFormat="1" applyFont="1" applyFill="1" applyBorder="1" applyAlignment="1">
      <alignment horizontal="left" vertical="top" wrapText="1"/>
    </xf>
    <xf numFmtId="0" fontId="27" fillId="0" borderId="0" xfId="5" applyFont="1" applyFill="1" applyAlignment="1">
      <alignment vertical="top" wrapText="1"/>
    </xf>
    <xf numFmtId="0" fontId="0" fillId="0" borderId="0" xfId="0" applyAlignment="1">
      <alignment vertical="top"/>
    </xf>
    <xf numFmtId="0" fontId="18" fillId="2" borderId="8" xfId="0" applyFont="1" applyFill="1" applyBorder="1" applyAlignment="1">
      <alignment vertical="top"/>
    </xf>
    <xf numFmtId="0" fontId="21" fillId="0" borderId="0" xfId="4" applyFont="1" applyAlignment="1">
      <alignment vertical="top" wrapText="1"/>
    </xf>
    <xf numFmtId="4" fontId="26" fillId="0" borderId="0" xfId="0" applyNumberFormat="1" applyFont="1"/>
    <xf numFmtId="4" fontId="26" fillId="0" borderId="0" xfId="5" applyNumberFormat="1" applyFont="1" applyAlignment="1">
      <alignment vertical="top"/>
    </xf>
    <xf numFmtId="4" fontId="24" fillId="0" borderId="0" xfId="5" applyNumberFormat="1" applyFont="1" applyAlignment="1">
      <alignment vertical="top"/>
    </xf>
    <xf numFmtId="0" fontId="26" fillId="0" borderId="0" xfId="5" applyNumberFormat="1" applyFont="1" applyAlignment="1">
      <alignment vertical="top"/>
    </xf>
    <xf numFmtId="0" fontId="4" fillId="0" borderId="0" xfId="4" applyFont="1" applyAlignment="1">
      <alignment vertical="top"/>
    </xf>
    <xf numFmtId="0" fontId="4" fillId="0" borderId="0" xfId="4" applyFont="1" applyAlignment="1">
      <alignment vertical="top" wrapText="1"/>
    </xf>
    <xf numFmtId="3" fontId="4" fillId="0" borderId="0" xfId="4" applyNumberFormat="1" applyFont="1" applyAlignment="1">
      <alignment vertical="top"/>
    </xf>
    <xf numFmtId="0" fontId="12" fillId="2" borderId="4" xfId="0" applyFont="1" applyFill="1" applyBorder="1" applyAlignment="1">
      <alignment horizontal="right" vertical="top"/>
    </xf>
    <xf numFmtId="0" fontId="10" fillId="2" borderId="5" xfId="0" applyFont="1" applyFill="1" applyBorder="1" applyAlignment="1">
      <alignment horizontal="right" vertical="top"/>
    </xf>
    <xf numFmtId="0" fontId="18" fillId="2" borderId="5" xfId="0" applyFont="1" applyFill="1" applyBorder="1" applyAlignment="1">
      <alignment horizontal="right" vertical="top"/>
    </xf>
    <xf numFmtId="0" fontId="12" fillId="2" borderId="5" xfId="0" applyFont="1" applyFill="1" applyBorder="1" applyAlignment="1">
      <alignment horizontal="right" vertical="top"/>
    </xf>
    <xf numFmtId="0" fontId="13" fillId="2" borderId="5" xfId="0" applyFont="1" applyFill="1" applyBorder="1" applyAlignment="1">
      <alignment horizontal="right" vertical="top"/>
    </xf>
    <xf numFmtId="0" fontId="11" fillId="2" borderId="1" xfId="0" applyFont="1" applyFill="1" applyBorder="1" applyAlignment="1">
      <alignment vertical="top"/>
    </xf>
    <xf numFmtId="0" fontId="11" fillId="2" borderId="2" xfId="0" applyFont="1" applyFill="1" applyBorder="1" applyAlignment="1">
      <alignment vertical="top"/>
    </xf>
    <xf numFmtId="0" fontId="14" fillId="2" borderId="3" xfId="0" applyFont="1" applyFill="1" applyBorder="1" applyAlignment="1">
      <alignment horizontal="right" vertical="top"/>
    </xf>
    <xf numFmtId="0" fontId="29" fillId="0" borderId="0" xfId="6" applyNumberFormat="1" applyFont="1" applyFill="1" applyBorder="1" applyAlignment="1">
      <alignment horizontal="left" vertical="top" wrapText="1"/>
    </xf>
    <xf numFmtId="0" fontId="29" fillId="0" borderId="0" xfId="5" applyFont="1" applyAlignment="1">
      <alignment vertical="top" wrapText="1"/>
    </xf>
    <xf numFmtId="0" fontId="44" fillId="2" borderId="8" xfId="4" applyFont="1" applyFill="1" applyBorder="1" applyAlignment="1">
      <alignment vertical="top"/>
    </xf>
    <xf numFmtId="0" fontId="15" fillId="0" borderId="0" xfId="18" applyFill="1" applyBorder="1" applyAlignment="1">
      <alignment vertical="top"/>
    </xf>
    <xf numFmtId="0" fontId="3" fillId="0" borderId="0" xfId="4" applyFont="1" applyAlignment="1">
      <alignment vertical="top"/>
    </xf>
    <xf numFmtId="0" fontId="21" fillId="0" borderId="0" xfId="4" applyFont="1" applyAlignment="1">
      <alignment wrapText="1"/>
    </xf>
    <xf numFmtId="0" fontId="29" fillId="0" borderId="0" xfId="4" applyFont="1" applyAlignment="1">
      <alignment vertical="top"/>
    </xf>
    <xf numFmtId="0" fontId="26" fillId="0" borderId="0" xfId="4" applyFont="1" applyAlignment="1">
      <alignment vertical="top"/>
    </xf>
    <xf numFmtId="0" fontId="2" fillId="0" borderId="0" xfId="4" applyFont="1" applyAlignment="1">
      <alignment vertical="top"/>
    </xf>
    <xf numFmtId="0" fontId="21" fillId="0" borderId="0" xfId="4" applyFont="1" applyAlignment="1">
      <alignment vertical="top" wrapText="1"/>
    </xf>
    <xf numFmtId="0" fontId="45" fillId="0" borderId="0" xfId="5" applyFont="1" applyAlignment="1">
      <alignment vertical="top" wrapText="1"/>
    </xf>
    <xf numFmtId="0" fontId="2" fillId="0" borderId="0" xfId="4" applyFont="1" applyAlignment="1">
      <alignment wrapText="1"/>
    </xf>
    <xf numFmtId="0" fontId="22" fillId="0" borderId="0" xfId="4" applyFont="1" applyAlignment="1">
      <alignment vertical="top" wrapText="1"/>
    </xf>
    <xf numFmtId="3" fontId="2" fillId="0" borderId="0" xfId="4" applyNumberFormat="1" applyFont="1" applyAlignment="1">
      <alignment vertical="top"/>
    </xf>
    <xf numFmtId="0" fontId="2" fillId="0" borderId="0" xfId="4" applyFont="1" applyAlignment="1">
      <alignment vertical="top" wrapText="1"/>
    </xf>
    <xf numFmtId="0" fontId="45" fillId="0" borderId="0" xfId="6" applyNumberFormat="1" applyFont="1" applyFill="1" applyBorder="1" applyAlignment="1">
      <alignment horizontal="left" vertical="top" wrapText="1"/>
    </xf>
    <xf numFmtId="0" fontId="28" fillId="0" borderId="0" xfId="2" applyFont="1" applyFill="1" applyAlignment="1" applyProtection="1">
      <alignment vertical="top" wrapText="1"/>
    </xf>
    <xf numFmtId="3" fontId="7" fillId="0" borderId="9" xfId="0" applyNumberFormat="1" applyFont="1" applyFill="1" applyBorder="1" applyAlignment="1">
      <alignment horizontal="left" vertical="center"/>
    </xf>
    <xf numFmtId="165" fontId="24" fillId="0" borderId="0" xfId="6" applyNumberFormat="1" applyFont="1" applyFill="1" applyBorder="1" applyAlignment="1">
      <alignment vertical="top"/>
    </xf>
    <xf numFmtId="2" fontId="21" fillId="0" borderId="0" xfId="4" applyNumberFormat="1" applyFont="1" applyAlignment="1">
      <alignment vertical="top"/>
    </xf>
    <xf numFmtId="0" fontId="21" fillId="0" borderId="0" xfId="4" applyFont="1" applyAlignment="1">
      <alignment vertical="top" wrapText="1"/>
    </xf>
    <xf numFmtId="0" fontId="5" fillId="0" borderId="0" xfId="4" applyFont="1" applyAlignment="1">
      <alignment vertical="top" wrapText="1"/>
    </xf>
    <xf numFmtId="0" fontId="41" fillId="0" borderId="0" xfId="4" applyFont="1" applyAlignment="1">
      <alignment vertical="top" wrapText="1"/>
    </xf>
    <xf numFmtId="0" fontId="0" fillId="0" borderId="0" xfId="0" applyAlignment="1">
      <alignment vertical="top" wrapText="1"/>
    </xf>
  </cellXfs>
  <cellStyles count="19">
    <cellStyle name="čárky [0]_Tabulka místností" xfId="1"/>
    <cellStyle name="Finanční" xfId="17"/>
    <cellStyle name="Hypertextový odkaz" xfId="2" builtinId="8"/>
    <cellStyle name="Hypertextový odkaz 2" xfId="3"/>
    <cellStyle name="Normální" xfId="0" builtinId="0"/>
    <cellStyle name="normální 2" xfId="4"/>
    <cellStyle name="normální 2 2" xfId="5"/>
    <cellStyle name="normální 2 3" xfId="15"/>
    <cellStyle name="normální 3" xfId="6"/>
    <cellStyle name="normální 3 2" xfId="7"/>
    <cellStyle name="normální 4" xfId="8"/>
    <cellStyle name="normální 5" xfId="14"/>
    <cellStyle name="normální 6" xfId="16"/>
    <cellStyle name="normální_BRILSTAR" xfId="18"/>
    <cellStyle name="procent 2" xfId="10"/>
    <cellStyle name="procent 2 2" xfId="11"/>
    <cellStyle name="procent 3" xfId="12"/>
    <cellStyle name="Procenta" xfId="9" builtinId="5"/>
    <cellStyle name="Styl 1" xfId="13"/>
  </cellStyles>
  <dxfs count="0"/>
  <tableStyles count="0" defaultTableStyle="TableStyleMedium9" defaultPivotStyle="PivotStyleLight16"/>
  <colors>
    <mruColors>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K562"/>
  <sheetViews>
    <sheetView tabSelected="1" view="pageBreakPreview" zoomScaleNormal="100" zoomScaleSheetLayoutView="100" workbookViewId="0">
      <pane ySplit="2" topLeftCell="A407" activePane="bottomLeft" state="frozen"/>
      <selection pane="bottomLeft" activeCell="D469" sqref="D469"/>
    </sheetView>
  </sheetViews>
  <sheetFormatPr defaultColWidth="9.140625" defaultRowHeight="15" x14ac:dyDescent="0.2"/>
  <cols>
    <col min="1" max="1" width="9.140625" style="14"/>
    <col min="2" max="2" width="5" style="14" customWidth="1"/>
    <col min="3" max="3" width="18.7109375" style="14" bestFit="1" customWidth="1"/>
    <col min="4" max="4" width="76.7109375" style="14" customWidth="1"/>
    <col min="5" max="5" width="9.5703125" style="14" bestFit="1" customWidth="1"/>
    <col min="6" max="6" width="10.7109375" style="14" customWidth="1"/>
    <col min="7" max="7" width="12.7109375" style="14" customWidth="1"/>
    <col min="8" max="8" width="14.7109375" style="14" customWidth="1"/>
    <col min="9" max="11" width="9.140625" style="14" hidden="1" customWidth="1"/>
    <col min="12" max="14" width="9.140625" style="14" customWidth="1"/>
    <col min="15" max="16384" width="9.140625" style="14"/>
  </cols>
  <sheetData>
    <row r="1" spans="1:11" x14ac:dyDescent="0.2">
      <c r="A1" s="37" t="s">
        <v>18</v>
      </c>
      <c r="B1" s="37" t="s">
        <v>97</v>
      </c>
      <c r="C1" s="37" t="s">
        <v>98</v>
      </c>
      <c r="D1" s="37" t="s">
        <v>19</v>
      </c>
      <c r="E1" s="37" t="s">
        <v>7</v>
      </c>
      <c r="F1" s="37" t="s">
        <v>20</v>
      </c>
      <c r="G1" s="37" t="s">
        <v>21</v>
      </c>
      <c r="H1" s="37" t="s">
        <v>11</v>
      </c>
      <c r="J1" s="14" t="s">
        <v>26</v>
      </c>
      <c r="K1" s="14" t="s">
        <v>27</v>
      </c>
    </row>
    <row r="2" spans="1:11" x14ac:dyDescent="0.2">
      <c r="A2" s="13"/>
      <c r="B2" s="13"/>
      <c r="C2" s="13"/>
      <c r="D2" s="13"/>
      <c r="E2" s="13"/>
      <c r="F2" s="13"/>
      <c r="G2" s="13"/>
      <c r="H2" s="32">
        <f>H51</f>
        <v>0</v>
      </c>
    </row>
    <row r="3" spans="1:11" x14ac:dyDescent="0.2">
      <c r="A3" s="13"/>
    </row>
    <row r="5" spans="1:11" ht="21" x14ac:dyDescent="0.2">
      <c r="D5" s="21"/>
      <c r="E5" s="22"/>
      <c r="F5" s="22"/>
      <c r="G5" s="22"/>
      <c r="H5" s="54"/>
    </row>
    <row r="6" spans="1:11" ht="18.75" x14ac:dyDescent="0.2">
      <c r="D6" s="23"/>
      <c r="E6" s="24"/>
      <c r="F6" s="24"/>
      <c r="G6" s="24"/>
      <c r="H6" s="55"/>
    </row>
    <row r="7" spans="1:11" ht="23.25" x14ac:dyDescent="0.2">
      <c r="D7" s="45" t="s">
        <v>279</v>
      </c>
      <c r="E7" s="24"/>
      <c r="F7" s="24"/>
      <c r="G7" s="24"/>
      <c r="H7" s="56" t="s">
        <v>28</v>
      </c>
    </row>
    <row r="8" spans="1:11" ht="21" x14ac:dyDescent="0.2">
      <c r="D8" s="64" t="s">
        <v>278</v>
      </c>
      <c r="E8" s="24"/>
      <c r="F8" s="24"/>
      <c r="G8" s="24"/>
      <c r="H8" s="57"/>
    </row>
    <row r="9" spans="1:11" x14ac:dyDescent="0.2">
      <c r="D9" s="23"/>
      <c r="E9" s="24"/>
      <c r="F9" s="24"/>
      <c r="G9" s="24"/>
      <c r="H9" s="58"/>
    </row>
    <row r="10" spans="1:11" x14ac:dyDescent="0.2">
      <c r="D10" s="23"/>
      <c r="E10" s="24"/>
      <c r="F10" s="24"/>
      <c r="G10" s="24"/>
      <c r="H10" s="58"/>
    </row>
    <row r="11" spans="1:11" x14ac:dyDescent="0.2">
      <c r="D11" s="23"/>
      <c r="E11" s="24"/>
      <c r="F11" s="24"/>
      <c r="G11" s="24"/>
      <c r="H11" s="58"/>
    </row>
    <row r="12" spans="1:11" ht="21" x14ac:dyDescent="0.2">
      <c r="D12" s="33" t="s">
        <v>424</v>
      </c>
      <c r="E12" s="24"/>
      <c r="F12" s="24"/>
      <c r="G12" s="24"/>
      <c r="H12" s="57" t="s">
        <v>13</v>
      </c>
    </row>
    <row r="13" spans="1:11" ht="21" x14ac:dyDescent="0.2">
      <c r="D13" s="33" t="s">
        <v>277</v>
      </c>
      <c r="E13" s="24"/>
      <c r="F13" s="24"/>
      <c r="G13" s="24"/>
      <c r="H13" s="57"/>
    </row>
    <row r="14" spans="1:11" ht="21" x14ac:dyDescent="0.2">
      <c r="D14" s="31"/>
      <c r="E14" s="24"/>
      <c r="F14" s="24"/>
      <c r="G14" s="24"/>
      <c r="H14" s="57"/>
    </row>
    <row r="15" spans="1:11" ht="21" x14ac:dyDescent="0.2">
      <c r="D15" s="33" t="s">
        <v>280</v>
      </c>
      <c r="E15" s="24"/>
      <c r="F15" s="24"/>
      <c r="G15" s="24"/>
      <c r="H15" s="57" t="s">
        <v>99</v>
      </c>
    </row>
    <row r="16" spans="1:11" ht="21" x14ac:dyDescent="0.2">
      <c r="D16" s="33" t="s">
        <v>281</v>
      </c>
      <c r="E16" s="24"/>
      <c r="F16" s="24"/>
      <c r="G16" s="24"/>
      <c r="H16" s="57"/>
    </row>
    <row r="17" spans="3:8" ht="19.5" thickBot="1" x14ac:dyDescent="0.25">
      <c r="D17" s="59"/>
      <c r="E17" s="60"/>
      <c r="F17" s="60"/>
      <c r="G17" s="60"/>
      <c r="H17" s="61"/>
    </row>
    <row r="18" spans="3:8" ht="15.75" thickTop="1" x14ac:dyDescent="0.2"/>
    <row r="23" spans="3:8" ht="23.25" x14ac:dyDescent="0.2">
      <c r="D23" s="15" t="s">
        <v>3</v>
      </c>
    </row>
    <row r="27" spans="3:8" x14ac:dyDescent="0.2">
      <c r="D27" s="13"/>
      <c r="H27" s="16"/>
    </row>
    <row r="28" spans="3:8" x14ac:dyDescent="0.2">
      <c r="D28" s="25" t="s">
        <v>340</v>
      </c>
      <c r="H28" s="16">
        <f>Specifikace!H162</f>
        <v>0</v>
      </c>
    </row>
    <row r="29" spans="3:8" x14ac:dyDescent="0.2">
      <c r="D29" s="25" t="s">
        <v>22</v>
      </c>
      <c r="H29" s="16">
        <f>H210</f>
        <v>0</v>
      </c>
    </row>
    <row r="30" spans="3:8" x14ac:dyDescent="0.2">
      <c r="C30" s="16"/>
      <c r="D30" s="25" t="s">
        <v>142</v>
      </c>
      <c r="H30" s="16">
        <f>Specifikace!H227</f>
        <v>0</v>
      </c>
    </row>
    <row r="31" spans="3:8" x14ac:dyDescent="0.2">
      <c r="C31" s="16"/>
      <c r="D31" s="25" t="s">
        <v>116</v>
      </c>
      <c r="H31" s="16">
        <f>Specifikace!H246</f>
        <v>0</v>
      </c>
    </row>
    <row r="32" spans="3:8" x14ac:dyDescent="0.2">
      <c r="D32" s="25" t="s">
        <v>23</v>
      </c>
      <c r="H32" s="16">
        <f>Specifikace!H263</f>
        <v>0</v>
      </c>
    </row>
    <row r="33" spans="4:8" x14ac:dyDescent="0.2">
      <c r="D33" s="25" t="s">
        <v>4</v>
      </c>
      <c r="H33" s="16">
        <f>Specifikace!H290</f>
        <v>0</v>
      </c>
    </row>
    <row r="34" spans="4:8" x14ac:dyDescent="0.2">
      <c r="D34" s="25" t="s">
        <v>5</v>
      </c>
      <c r="H34" s="16">
        <f>Specifikace!H331</f>
        <v>0</v>
      </c>
    </row>
    <row r="35" spans="4:8" x14ac:dyDescent="0.2">
      <c r="D35" s="25" t="s">
        <v>24</v>
      </c>
      <c r="H35" s="16">
        <f>Specifikace!H359</f>
        <v>0</v>
      </c>
    </row>
    <row r="36" spans="4:8" x14ac:dyDescent="0.2">
      <c r="D36" s="25" t="s">
        <v>6</v>
      </c>
      <c r="H36" s="16">
        <f>Specifikace!H381</f>
        <v>0</v>
      </c>
    </row>
    <row r="37" spans="4:8" x14ac:dyDescent="0.2">
      <c r="D37" s="25" t="s">
        <v>25</v>
      </c>
      <c r="H37" s="16">
        <f>Specifikace!H414</f>
        <v>0</v>
      </c>
    </row>
    <row r="38" spans="4:8" x14ac:dyDescent="0.2">
      <c r="D38" s="25"/>
      <c r="H38" s="16"/>
    </row>
    <row r="39" spans="4:8" x14ac:dyDescent="0.2">
      <c r="D39" s="25" t="s">
        <v>105</v>
      </c>
      <c r="H39" s="16">
        <f>Specifikace!H429</f>
        <v>0</v>
      </c>
    </row>
    <row r="40" spans="4:8" x14ac:dyDescent="0.2">
      <c r="D40" s="25" t="s">
        <v>106</v>
      </c>
      <c r="H40" s="16">
        <f>Specifikace!H441</f>
        <v>0</v>
      </c>
    </row>
    <row r="41" spans="4:8" x14ac:dyDescent="0.2">
      <c r="D41" s="13"/>
    </row>
    <row r="42" spans="4:8" x14ac:dyDescent="0.2">
      <c r="D42" s="25" t="s">
        <v>370</v>
      </c>
      <c r="H42" s="16">
        <f>Specifikace!H522</f>
        <v>0</v>
      </c>
    </row>
    <row r="43" spans="4:8" x14ac:dyDescent="0.2">
      <c r="D43" s="13"/>
    </row>
    <row r="44" spans="4:8" x14ac:dyDescent="0.2">
      <c r="D44" s="25" t="s">
        <v>108</v>
      </c>
      <c r="H44" s="16">
        <f>H553</f>
        <v>0</v>
      </c>
    </row>
    <row r="47" spans="4:8" x14ac:dyDescent="0.2">
      <c r="D47" s="19" t="s">
        <v>14</v>
      </c>
      <c r="H47" s="26">
        <f>SUM(H27:H46)</f>
        <v>0</v>
      </c>
    </row>
    <row r="49" spans="4:8" x14ac:dyDescent="0.2">
      <c r="D49" s="14" t="s">
        <v>15</v>
      </c>
      <c r="E49" s="27">
        <v>0.15</v>
      </c>
      <c r="H49" s="16">
        <f>ROUND(H47*E49,0)</f>
        <v>0</v>
      </c>
    </row>
    <row r="51" spans="4:8" ht="15.75" x14ac:dyDescent="0.2">
      <c r="D51" s="17" t="s">
        <v>16</v>
      </c>
      <c r="H51" s="28">
        <f>H47+H49</f>
        <v>0</v>
      </c>
    </row>
    <row r="56" spans="4:8" ht="18.75" x14ac:dyDescent="0.2">
      <c r="D56" s="39" t="s">
        <v>75</v>
      </c>
    </row>
    <row r="57" spans="4:8" s="20" customFormat="1" x14ac:dyDescent="0.2">
      <c r="D57" s="19" t="s">
        <v>76</v>
      </c>
      <c r="E57" s="14"/>
      <c r="F57" s="14"/>
      <c r="G57" s="14"/>
      <c r="H57" s="14"/>
    </row>
    <row r="58" spans="4:8" s="29" customFormat="1" ht="30" customHeight="1" x14ac:dyDescent="0.2">
      <c r="D58" s="82" t="s">
        <v>29</v>
      </c>
      <c r="E58" s="82"/>
      <c r="F58" s="82"/>
      <c r="G58" s="82"/>
      <c r="H58" s="82"/>
    </row>
    <row r="59" spans="4:8" s="29" customFormat="1" ht="60" customHeight="1" x14ac:dyDescent="0.2">
      <c r="D59" s="82" t="s">
        <v>30</v>
      </c>
      <c r="E59" s="82"/>
      <c r="F59" s="82"/>
      <c r="G59" s="82"/>
      <c r="H59" s="82"/>
    </row>
    <row r="60" spans="4:8" s="29" customFormat="1" ht="30" customHeight="1" x14ac:dyDescent="0.2">
      <c r="D60" s="82" t="s">
        <v>31</v>
      </c>
      <c r="E60" s="82"/>
      <c r="F60" s="82"/>
      <c r="G60" s="82"/>
      <c r="H60" s="82"/>
    </row>
    <row r="61" spans="4:8" s="29" customFormat="1" ht="60" customHeight="1" x14ac:dyDescent="0.2">
      <c r="D61" s="82" t="s">
        <v>32</v>
      </c>
      <c r="E61" s="82"/>
      <c r="F61" s="82"/>
      <c r="G61" s="82"/>
      <c r="H61" s="82"/>
    </row>
    <row r="62" spans="4:8" s="20" customFormat="1" x14ac:dyDescent="0.2">
      <c r="D62" s="19" t="s">
        <v>33</v>
      </c>
      <c r="E62" s="14"/>
      <c r="F62" s="14"/>
      <c r="G62" s="14"/>
      <c r="H62" s="14"/>
    </row>
    <row r="63" spans="4:8" s="34" customFormat="1" x14ac:dyDescent="0.2">
      <c r="D63" s="40" t="s">
        <v>34</v>
      </c>
      <c r="E63" s="14"/>
      <c r="F63" s="14"/>
      <c r="G63" s="14"/>
      <c r="H63" s="14"/>
    </row>
    <row r="64" spans="4:8" s="29" customFormat="1" x14ac:dyDescent="0.2">
      <c r="D64" s="14" t="s">
        <v>35</v>
      </c>
      <c r="E64" s="14"/>
      <c r="F64" s="14"/>
      <c r="G64" s="14"/>
      <c r="H64" s="14"/>
    </row>
    <row r="65" spans="4:8" s="29" customFormat="1" x14ac:dyDescent="0.2">
      <c r="D65" s="14" t="s">
        <v>36</v>
      </c>
      <c r="E65" s="14"/>
      <c r="F65" s="14"/>
      <c r="G65" s="14"/>
      <c r="H65" s="14"/>
    </row>
    <row r="66" spans="4:8" s="34" customFormat="1" x14ac:dyDescent="0.2">
      <c r="D66" s="40" t="s">
        <v>37</v>
      </c>
      <c r="E66" s="14"/>
      <c r="F66" s="14"/>
      <c r="G66" s="14"/>
      <c r="H66" s="14"/>
    </row>
    <row r="67" spans="4:8" s="29" customFormat="1" ht="45" customHeight="1" x14ac:dyDescent="0.2">
      <c r="D67" s="82" t="s">
        <v>38</v>
      </c>
      <c r="E67" s="82"/>
      <c r="F67" s="82"/>
      <c r="G67" s="82"/>
      <c r="H67" s="82"/>
    </row>
    <row r="68" spans="4:8" s="29" customFormat="1" ht="30" customHeight="1" x14ac:dyDescent="0.2">
      <c r="D68" s="82" t="s">
        <v>39</v>
      </c>
      <c r="E68" s="82"/>
      <c r="F68" s="82"/>
      <c r="G68" s="82"/>
      <c r="H68" s="82"/>
    </row>
    <row r="69" spans="4:8" s="34" customFormat="1" x14ac:dyDescent="0.2">
      <c r="D69" s="40" t="s">
        <v>40</v>
      </c>
      <c r="E69" s="14"/>
      <c r="F69" s="14"/>
      <c r="G69" s="14"/>
      <c r="H69" s="14"/>
    </row>
    <row r="70" spans="4:8" s="29" customFormat="1" x14ac:dyDescent="0.2">
      <c r="D70" s="14" t="s">
        <v>41</v>
      </c>
      <c r="E70" s="14"/>
      <c r="F70" s="14"/>
      <c r="G70" s="14"/>
      <c r="H70" s="14"/>
    </row>
    <row r="71" spans="4:8" s="29" customFormat="1" x14ac:dyDescent="0.2">
      <c r="D71" s="14" t="s">
        <v>42</v>
      </c>
      <c r="E71" s="14"/>
      <c r="F71" s="14"/>
      <c r="G71" s="14"/>
      <c r="H71" s="14"/>
    </row>
    <row r="72" spans="4:8" s="29" customFormat="1" x14ac:dyDescent="0.2">
      <c r="D72" s="14" t="s">
        <v>135</v>
      </c>
      <c r="E72" s="14"/>
      <c r="F72" s="14"/>
      <c r="G72" s="14"/>
      <c r="H72" s="14"/>
    </row>
    <row r="73" spans="4:8" s="29" customFormat="1" ht="30" customHeight="1" x14ac:dyDescent="0.2">
      <c r="D73" s="82" t="s">
        <v>43</v>
      </c>
      <c r="E73" s="82"/>
      <c r="F73" s="82"/>
      <c r="G73" s="82"/>
      <c r="H73" s="82"/>
    </row>
    <row r="74" spans="4:8" s="34" customFormat="1" x14ac:dyDescent="0.2">
      <c r="D74" s="40" t="s">
        <v>44</v>
      </c>
      <c r="E74" s="14"/>
      <c r="F74" s="14"/>
      <c r="G74" s="14"/>
      <c r="H74" s="14"/>
    </row>
    <row r="75" spans="4:8" s="34" customFormat="1" x14ac:dyDescent="0.2">
      <c r="D75" s="40" t="s">
        <v>45</v>
      </c>
      <c r="E75" s="14"/>
      <c r="F75" s="14"/>
      <c r="G75" s="14"/>
      <c r="H75" s="14"/>
    </row>
    <row r="76" spans="4:8" s="29" customFormat="1" x14ac:dyDescent="0.2">
      <c r="D76" s="14" t="s">
        <v>46</v>
      </c>
      <c r="E76" s="14"/>
      <c r="F76" s="14"/>
      <c r="G76" s="14"/>
      <c r="H76" s="14"/>
    </row>
    <row r="77" spans="4:8" s="29" customFormat="1" ht="30" customHeight="1" x14ac:dyDescent="0.2">
      <c r="D77" s="82" t="s">
        <v>47</v>
      </c>
      <c r="E77" s="82"/>
      <c r="F77" s="82"/>
      <c r="G77" s="82"/>
      <c r="H77" s="82"/>
    </row>
    <row r="78" spans="4:8" s="29" customFormat="1" ht="30" customHeight="1" x14ac:dyDescent="0.2">
      <c r="D78" s="82" t="s">
        <v>48</v>
      </c>
      <c r="E78" s="82"/>
      <c r="F78" s="82"/>
      <c r="G78" s="82"/>
      <c r="H78" s="82"/>
    </row>
    <row r="79" spans="4:8" s="29" customFormat="1" ht="30" customHeight="1" x14ac:dyDescent="0.2">
      <c r="D79" s="82" t="s">
        <v>49</v>
      </c>
      <c r="E79" s="82"/>
      <c r="F79" s="82"/>
      <c r="G79" s="82"/>
      <c r="H79" s="82"/>
    </row>
    <row r="80" spans="4:8" s="29" customFormat="1" ht="45" customHeight="1" x14ac:dyDescent="0.2">
      <c r="D80" s="82" t="s">
        <v>50</v>
      </c>
      <c r="E80" s="82"/>
      <c r="F80" s="82"/>
      <c r="G80" s="82"/>
      <c r="H80" s="82"/>
    </row>
    <row r="81" spans="4:8" s="29" customFormat="1" ht="30" customHeight="1" x14ac:dyDescent="0.2">
      <c r="D81" s="82" t="s">
        <v>68</v>
      </c>
      <c r="E81" s="82"/>
      <c r="F81" s="82"/>
      <c r="G81" s="82"/>
      <c r="H81" s="82"/>
    </row>
    <row r="82" spans="4:8" s="29" customFormat="1" ht="30" customHeight="1" x14ac:dyDescent="0.2">
      <c r="D82" s="82" t="s">
        <v>69</v>
      </c>
      <c r="E82" s="82"/>
      <c r="F82" s="82"/>
      <c r="G82" s="82"/>
      <c r="H82" s="82"/>
    </row>
    <row r="83" spans="4:8" s="29" customFormat="1" x14ac:dyDescent="0.2">
      <c r="D83" s="14" t="s">
        <v>70</v>
      </c>
      <c r="E83" s="14"/>
      <c r="F83" s="14"/>
      <c r="G83" s="14"/>
      <c r="H83" s="14"/>
    </row>
    <row r="84" spans="4:8" s="29" customFormat="1" ht="45" customHeight="1" x14ac:dyDescent="0.2">
      <c r="D84" s="82" t="s">
        <v>101</v>
      </c>
      <c r="E84" s="82"/>
      <c r="F84" s="82"/>
      <c r="G84" s="82"/>
      <c r="H84" s="82"/>
    </row>
    <row r="85" spans="4:8" s="29" customFormat="1" x14ac:dyDescent="0.2">
      <c r="D85" s="14" t="s">
        <v>71</v>
      </c>
      <c r="E85" s="14"/>
      <c r="F85" s="14"/>
      <c r="G85" s="14"/>
      <c r="H85" s="14"/>
    </row>
    <row r="86" spans="4:8" s="29" customFormat="1" x14ac:dyDescent="0.2">
      <c r="D86" s="14" t="s">
        <v>72</v>
      </c>
      <c r="E86" s="14"/>
      <c r="F86" s="14"/>
      <c r="G86" s="14"/>
      <c r="H86" s="14"/>
    </row>
    <row r="87" spans="4:8" s="34" customFormat="1" ht="30" customHeight="1" x14ac:dyDescent="0.2">
      <c r="D87" s="84" t="s">
        <v>73</v>
      </c>
      <c r="E87" s="85"/>
      <c r="F87" s="85"/>
      <c r="G87" s="85"/>
      <c r="H87" s="85"/>
    </row>
    <row r="88" spans="4:8" s="34" customFormat="1" x14ac:dyDescent="0.2">
      <c r="D88" s="40" t="s">
        <v>51</v>
      </c>
      <c r="E88" s="14"/>
      <c r="F88" s="14"/>
      <c r="G88" s="14"/>
      <c r="H88" s="14"/>
    </row>
    <row r="89" spans="4:8" s="34" customFormat="1" x14ac:dyDescent="0.2">
      <c r="D89" s="40" t="s">
        <v>52</v>
      </c>
      <c r="E89" s="14"/>
      <c r="F89" s="14"/>
      <c r="G89" s="14"/>
      <c r="H89" s="14"/>
    </row>
    <row r="90" spans="4:8" s="29" customFormat="1" ht="45" customHeight="1" x14ac:dyDescent="0.2">
      <c r="D90" s="82" t="s">
        <v>53</v>
      </c>
      <c r="E90" s="82"/>
      <c r="F90" s="82"/>
      <c r="G90" s="82"/>
      <c r="H90" s="82"/>
    </row>
    <row r="91" spans="4:8" s="29" customFormat="1" x14ac:dyDescent="0.2">
      <c r="D91" s="14" t="s">
        <v>54</v>
      </c>
      <c r="E91" s="14"/>
      <c r="F91" s="14"/>
      <c r="G91" s="14"/>
      <c r="H91" s="14"/>
    </row>
    <row r="92" spans="4:8" s="29" customFormat="1" ht="45" customHeight="1" x14ac:dyDescent="0.2">
      <c r="D92" s="82" t="s">
        <v>92</v>
      </c>
      <c r="E92" s="82"/>
      <c r="F92" s="82"/>
      <c r="G92" s="82"/>
      <c r="H92" s="82"/>
    </row>
    <row r="93" spans="4:8" s="29" customFormat="1" x14ac:dyDescent="0.2">
      <c r="D93" s="14" t="s">
        <v>55</v>
      </c>
      <c r="E93" s="14"/>
      <c r="F93" s="14"/>
      <c r="G93" s="14"/>
      <c r="H93" s="14"/>
    </row>
    <row r="94" spans="4:8" s="29" customFormat="1" ht="30" customHeight="1" x14ac:dyDescent="0.2">
      <c r="D94" s="82" t="s">
        <v>56</v>
      </c>
      <c r="E94" s="82"/>
      <c r="F94" s="82"/>
      <c r="G94" s="82"/>
      <c r="H94" s="82"/>
    </row>
    <row r="95" spans="4:8" s="29" customFormat="1" ht="45" customHeight="1" x14ac:dyDescent="0.2">
      <c r="D95" s="82" t="s">
        <v>57</v>
      </c>
      <c r="E95" s="82"/>
      <c r="F95" s="82"/>
      <c r="G95" s="82"/>
      <c r="H95" s="82"/>
    </row>
    <row r="96" spans="4:8" s="29" customFormat="1" ht="60" customHeight="1" x14ac:dyDescent="0.2">
      <c r="D96" s="82" t="s">
        <v>93</v>
      </c>
      <c r="E96" s="82"/>
      <c r="F96" s="82"/>
      <c r="G96" s="82"/>
      <c r="H96" s="82"/>
    </row>
    <row r="97" spans="4:8" s="29" customFormat="1" ht="45" customHeight="1" x14ac:dyDescent="0.2">
      <c r="D97" s="82" t="s">
        <v>58</v>
      </c>
      <c r="E97" s="82"/>
      <c r="F97" s="82"/>
      <c r="G97" s="82"/>
      <c r="H97" s="82"/>
    </row>
    <row r="98" spans="4:8" s="29" customFormat="1" x14ac:dyDescent="0.2">
      <c r="D98" s="14" t="s">
        <v>59</v>
      </c>
      <c r="E98" s="14"/>
      <c r="F98" s="14"/>
      <c r="G98" s="14"/>
      <c r="H98" s="14"/>
    </row>
    <row r="99" spans="4:8" s="29" customFormat="1" x14ac:dyDescent="0.2">
      <c r="D99" s="14" t="s">
        <v>60</v>
      </c>
      <c r="E99" s="14"/>
      <c r="F99" s="14"/>
      <c r="G99" s="14"/>
      <c r="H99" s="14"/>
    </row>
    <row r="100" spans="4:8" s="29" customFormat="1" x14ac:dyDescent="0.2">
      <c r="D100" s="14" t="s">
        <v>77</v>
      </c>
      <c r="E100" s="14"/>
      <c r="F100" s="14"/>
      <c r="G100" s="14"/>
      <c r="H100" s="14"/>
    </row>
    <row r="101" spans="4:8" s="29" customFormat="1" x14ac:dyDescent="0.2">
      <c r="D101" s="82" t="s">
        <v>78</v>
      </c>
      <c r="E101" s="82"/>
      <c r="F101" s="82"/>
      <c r="G101" s="82"/>
      <c r="H101" s="82"/>
    </row>
    <row r="102" spans="4:8" s="29" customFormat="1" ht="28.9" customHeight="1" x14ac:dyDescent="0.2">
      <c r="D102" s="83" t="s">
        <v>113</v>
      </c>
      <c r="E102" s="83"/>
      <c r="F102" s="83"/>
      <c r="G102" s="83"/>
      <c r="H102" s="83"/>
    </row>
    <row r="103" spans="4:8" s="29" customFormat="1" ht="45" customHeight="1" x14ac:dyDescent="0.2">
      <c r="D103" s="82" t="s">
        <v>79</v>
      </c>
      <c r="E103" s="82"/>
      <c r="F103" s="82"/>
      <c r="G103" s="82"/>
      <c r="H103" s="82"/>
    </row>
    <row r="104" spans="4:8" s="29" customFormat="1" x14ac:dyDescent="0.2">
      <c r="D104" s="14" t="s">
        <v>80</v>
      </c>
      <c r="E104" s="14"/>
      <c r="F104" s="14"/>
      <c r="G104" s="14"/>
      <c r="H104" s="14"/>
    </row>
    <row r="105" spans="4:8" s="29" customFormat="1" x14ac:dyDescent="0.2">
      <c r="D105" s="14" t="s">
        <v>81</v>
      </c>
      <c r="E105" s="14"/>
      <c r="F105" s="14"/>
      <c r="G105" s="14"/>
      <c r="H105" s="14"/>
    </row>
    <row r="106" spans="4:8" s="29" customFormat="1" x14ac:dyDescent="0.2">
      <c r="D106" s="14" t="s">
        <v>82</v>
      </c>
      <c r="E106" s="14"/>
      <c r="F106" s="14"/>
      <c r="G106" s="14"/>
      <c r="H106" s="14"/>
    </row>
    <row r="107" spans="4:8" s="29" customFormat="1" ht="45" customHeight="1" x14ac:dyDescent="0.2">
      <c r="D107" s="82" t="s">
        <v>83</v>
      </c>
      <c r="E107" s="82"/>
      <c r="F107" s="82"/>
      <c r="G107" s="82"/>
      <c r="H107" s="82"/>
    </row>
    <row r="108" spans="4:8" s="29" customFormat="1" ht="30" customHeight="1" x14ac:dyDescent="0.2">
      <c r="D108" s="82" t="s">
        <v>84</v>
      </c>
      <c r="E108" s="82"/>
      <c r="F108" s="82"/>
      <c r="G108" s="82"/>
      <c r="H108" s="82"/>
    </row>
    <row r="109" spans="4:8" s="29" customFormat="1" ht="30" customHeight="1" x14ac:dyDescent="0.2">
      <c r="D109" s="82" t="s">
        <v>85</v>
      </c>
      <c r="E109" s="82"/>
      <c r="F109" s="82"/>
      <c r="G109" s="82"/>
      <c r="H109" s="82"/>
    </row>
    <row r="110" spans="4:8" s="29" customFormat="1" x14ac:dyDescent="0.2">
      <c r="D110" s="14" t="s">
        <v>86</v>
      </c>
      <c r="E110" s="14"/>
      <c r="F110" s="14"/>
      <c r="G110" s="14"/>
      <c r="H110" s="14"/>
    </row>
    <row r="111" spans="4:8" s="29" customFormat="1" ht="45" customHeight="1" x14ac:dyDescent="0.2">
      <c r="D111" s="82" t="s">
        <v>87</v>
      </c>
      <c r="E111" s="82"/>
      <c r="F111" s="82"/>
      <c r="G111" s="82"/>
      <c r="H111" s="82"/>
    </row>
    <row r="112" spans="4:8" s="29" customFormat="1" ht="45" customHeight="1" x14ac:dyDescent="0.2">
      <c r="D112" s="82" t="s">
        <v>88</v>
      </c>
      <c r="E112" s="82"/>
      <c r="F112" s="82"/>
      <c r="G112" s="82"/>
      <c r="H112" s="82"/>
    </row>
    <row r="113" spans="4:8" s="29" customFormat="1" x14ac:dyDescent="0.2">
      <c r="D113" s="14" t="s">
        <v>89</v>
      </c>
      <c r="E113" s="14"/>
      <c r="F113" s="14"/>
      <c r="G113" s="14"/>
      <c r="H113" s="14"/>
    </row>
    <row r="114" spans="4:8" s="29" customFormat="1" x14ac:dyDescent="0.2">
      <c r="D114" s="14" t="s">
        <v>90</v>
      </c>
      <c r="E114" s="14"/>
      <c r="F114" s="14"/>
      <c r="G114" s="14"/>
      <c r="H114" s="14"/>
    </row>
    <row r="115" spans="4:8" s="29" customFormat="1" x14ac:dyDescent="0.2">
      <c r="D115" s="14" t="s">
        <v>91</v>
      </c>
      <c r="E115" s="14"/>
      <c r="F115" s="14"/>
      <c r="G115" s="14"/>
      <c r="H115" s="14"/>
    </row>
    <row r="116" spans="4:8" s="20" customFormat="1" x14ac:dyDescent="0.2">
      <c r="D116" s="19" t="s">
        <v>61</v>
      </c>
      <c r="E116" s="14"/>
      <c r="F116" s="14"/>
      <c r="G116" s="14"/>
      <c r="H116" s="14"/>
    </row>
    <row r="117" spans="4:8" s="29" customFormat="1" ht="45" customHeight="1" x14ac:dyDescent="0.2">
      <c r="D117" s="82" t="s">
        <v>62</v>
      </c>
      <c r="E117" s="82"/>
      <c r="F117" s="82"/>
      <c r="G117" s="82"/>
      <c r="H117" s="82"/>
    </row>
    <row r="118" spans="4:8" s="29" customFormat="1" x14ac:dyDescent="0.2">
      <c r="D118" s="14" t="s">
        <v>63</v>
      </c>
      <c r="E118" s="14"/>
      <c r="F118" s="14"/>
      <c r="G118" s="14"/>
      <c r="H118" s="14"/>
    </row>
    <row r="119" spans="4:8" s="29" customFormat="1" ht="30" customHeight="1" x14ac:dyDescent="0.2">
      <c r="D119" s="82" t="s">
        <v>64</v>
      </c>
      <c r="E119" s="82"/>
      <c r="F119" s="82"/>
      <c r="G119" s="82"/>
      <c r="H119" s="82"/>
    </row>
    <row r="120" spans="4:8" s="29" customFormat="1" ht="45" customHeight="1" x14ac:dyDescent="0.2">
      <c r="D120" s="82" t="s">
        <v>65</v>
      </c>
      <c r="E120" s="82"/>
      <c r="F120" s="82"/>
      <c r="G120" s="82"/>
      <c r="H120" s="82"/>
    </row>
    <row r="121" spans="4:8" s="29" customFormat="1" x14ac:dyDescent="0.2">
      <c r="D121" s="14" t="s">
        <v>66</v>
      </c>
      <c r="E121" s="14"/>
      <c r="F121" s="14"/>
      <c r="G121" s="14"/>
      <c r="H121" s="14"/>
    </row>
    <row r="122" spans="4:8" s="29" customFormat="1" x14ac:dyDescent="0.2">
      <c r="D122" s="14" t="s">
        <v>67</v>
      </c>
      <c r="E122" s="14"/>
      <c r="F122" s="14"/>
      <c r="G122" s="14"/>
      <c r="H122" s="14"/>
    </row>
    <row r="131" spans="1:10" x14ac:dyDescent="0.2">
      <c r="A131" s="30" t="s">
        <v>18</v>
      </c>
      <c r="B131" s="30" t="s">
        <v>97</v>
      </c>
      <c r="C131" s="30" t="s">
        <v>98</v>
      </c>
      <c r="D131" s="30" t="s">
        <v>19</v>
      </c>
      <c r="E131" s="30" t="s">
        <v>7</v>
      </c>
      <c r="F131" s="30" t="s">
        <v>20</v>
      </c>
      <c r="G131" s="30" t="s">
        <v>21</v>
      </c>
      <c r="H131" s="30" t="s">
        <v>11</v>
      </c>
    </row>
    <row r="133" spans="1:10" x14ac:dyDescent="0.2">
      <c r="D133" s="18"/>
    </row>
    <row r="136" spans="1:10" ht="28.5" x14ac:dyDescent="0.2">
      <c r="D136" s="35" t="s">
        <v>110</v>
      </c>
    </row>
    <row r="140" spans="1:10" ht="18.75" x14ac:dyDescent="0.2">
      <c r="D140" s="10" t="str">
        <f>R_41</f>
        <v>Přípravné práce</v>
      </c>
      <c r="F140" s="4"/>
      <c r="G140" s="3"/>
      <c r="H140" s="4"/>
    </row>
    <row r="141" spans="1:10" x14ac:dyDescent="0.2">
      <c r="D141" s="6"/>
      <c r="F141" s="50"/>
      <c r="G141" s="3"/>
      <c r="H141" s="4"/>
      <c r="J141" s="14">
        <v>0</v>
      </c>
    </row>
    <row r="142" spans="1:10" x14ac:dyDescent="0.2">
      <c r="D142" s="6"/>
      <c r="F142" s="50"/>
      <c r="G142" s="3"/>
      <c r="H142" s="4"/>
    </row>
    <row r="143" spans="1:10" x14ac:dyDescent="0.2">
      <c r="A143" s="9">
        <f>MAX(A$133:A142)+1</f>
        <v>1</v>
      </c>
      <c r="B143" s="14">
        <v>18</v>
      </c>
      <c r="C143" s="4" t="s">
        <v>353</v>
      </c>
      <c r="D143" s="6" t="s">
        <v>341</v>
      </c>
      <c r="E143" s="6" t="s">
        <v>9</v>
      </c>
      <c r="F143" s="50">
        <v>1</v>
      </c>
      <c r="G143" s="3"/>
      <c r="H143" s="7">
        <f t="shared" ref="H143:H144" si="0">ROUND(F143*G143,0)</f>
        <v>0</v>
      </c>
    </row>
    <row r="144" spans="1:10" ht="30" x14ac:dyDescent="0.2">
      <c r="A144" s="9">
        <f>MAX(A$133:A143)+1</f>
        <v>2</v>
      </c>
      <c r="B144" s="14">
        <v>94</v>
      </c>
      <c r="C144" s="4" t="s">
        <v>355</v>
      </c>
      <c r="D144" s="6" t="s">
        <v>354</v>
      </c>
      <c r="E144" s="6" t="s">
        <v>0</v>
      </c>
      <c r="F144" s="50">
        <f>2*36</f>
        <v>72</v>
      </c>
      <c r="G144" s="3"/>
      <c r="H144" s="7">
        <f t="shared" si="0"/>
        <v>0</v>
      </c>
      <c r="J144" s="14">
        <v>2.426E-2</v>
      </c>
    </row>
    <row r="145" spans="1:10" x14ac:dyDescent="0.2">
      <c r="A145" s="9">
        <f>MAX(A$133:A144)+1</f>
        <v>3</v>
      </c>
      <c r="B145" s="14">
        <v>94</v>
      </c>
      <c r="C145" s="4" t="s">
        <v>356</v>
      </c>
      <c r="D145" s="6" t="s">
        <v>12</v>
      </c>
      <c r="E145" s="6" t="s">
        <v>0</v>
      </c>
      <c r="F145" s="50">
        <f>F144</f>
        <v>72</v>
      </c>
      <c r="G145" s="3"/>
      <c r="H145" s="7">
        <f t="shared" ref="H145" si="1">ROUND(F145*G145,0)</f>
        <v>0</v>
      </c>
      <c r="J145" s="14">
        <v>0</v>
      </c>
    </row>
    <row r="146" spans="1:10" x14ac:dyDescent="0.2">
      <c r="A146" s="9">
        <f>MAX(A$133:A145)+1</f>
        <v>4</v>
      </c>
      <c r="B146" s="14">
        <v>94</v>
      </c>
      <c r="C146" s="4" t="s">
        <v>357</v>
      </c>
      <c r="D146" s="6" t="s">
        <v>419</v>
      </c>
      <c r="E146" s="6" t="s">
        <v>0</v>
      </c>
      <c r="F146" s="50">
        <f>2*(6.3*12)</f>
        <v>151.19999999999999</v>
      </c>
      <c r="G146" s="3"/>
      <c r="H146" s="7">
        <f t="shared" ref="H146" si="2">ROUND(F146*G146,0)</f>
        <v>0</v>
      </c>
      <c r="J146" s="14">
        <v>0</v>
      </c>
    </row>
    <row r="147" spans="1:10" x14ac:dyDescent="0.2">
      <c r="A147" s="9">
        <f>MAX(A$133:A146)+1</f>
        <v>5</v>
      </c>
      <c r="B147" s="14">
        <v>94</v>
      </c>
      <c r="C147" s="4" t="s">
        <v>358</v>
      </c>
      <c r="D147" s="6" t="s">
        <v>359</v>
      </c>
      <c r="E147" s="6" t="s">
        <v>0</v>
      </c>
      <c r="F147" s="50">
        <f>F146</f>
        <v>151.19999999999999</v>
      </c>
      <c r="G147" s="3"/>
      <c r="H147" s="7">
        <f t="shared" ref="H147" si="3">ROUND(F147*G147,0)</f>
        <v>0</v>
      </c>
      <c r="J147" s="14">
        <v>0</v>
      </c>
    </row>
    <row r="148" spans="1:10" ht="30" x14ac:dyDescent="0.2">
      <c r="A148" s="9">
        <f>MAX(A$133:A147)+1</f>
        <v>6</v>
      </c>
      <c r="B148" s="14">
        <v>94</v>
      </c>
      <c r="C148" s="4" t="s">
        <v>360</v>
      </c>
      <c r="D148" s="6" t="s">
        <v>342</v>
      </c>
      <c r="E148" s="6" t="s">
        <v>0</v>
      </c>
      <c r="F148" s="50">
        <f>60*F144</f>
        <v>4320</v>
      </c>
      <c r="G148" s="3"/>
      <c r="H148" s="7">
        <f t="shared" ref="H148" si="4">ROUND(F148*G148,0)</f>
        <v>0</v>
      </c>
      <c r="J148" s="81">
        <v>0</v>
      </c>
    </row>
    <row r="149" spans="1:10" ht="30" x14ac:dyDescent="0.2">
      <c r="A149" s="9">
        <f>MAX(A$133:A148)+1</f>
        <v>7</v>
      </c>
      <c r="B149" s="14">
        <v>94</v>
      </c>
      <c r="C149" s="70" t="s">
        <v>363</v>
      </c>
      <c r="D149" s="6" t="s">
        <v>343</v>
      </c>
      <c r="E149" s="6" t="s">
        <v>0</v>
      </c>
      <c r="F149" s="50">
        <f>60*F146</f>
        <v>9072</v>
      </c>
      <c r="G149" s="3"/>
      <c r="H149" s="7">
        <f t="shared" ref="H149:H160" si="5">ROUND(F149*G149,0)</f>
        <v>0</v>
      </c>
      <c r="J149" s="14">
        <v>0</v>
      </c>
    </row>
    <row r="150" spans="1:10" x14ac:dyDescent="0.2">
      <c r="A150" s="9">
        <f>MAX(A$133:A149)+1</f>
        <v>8</v>
      </c>
      <c r="B150" s="14">
        <v>762</v>
      </c>
      <c r="C150" s="4" t="s">
        <v>361</v>
      </c>
      <c r="D150" s="6" t="s">
        <v>344</v>
      </c>
      <c r="E150" s="6" t="s">
        <v>9</v>
      </c>
      <c r="F150" s="50">
        <v>2</v>
      </c>
      <c r="G150" s="3"/>
      <c r="H150" s="7">
        <f t="shared" si="5"/>
        <v>0</v>
      </c>
      <c r="J150" s="14">
        <v>0</v>
      </c>
    </row>
    <row r="151" spans="1:10" ht="30" x14ac:dyDescent="0.2">
      <c r="A151" s="9">
        <f>MAX(A$133:A150)+1</f>
        <v>9</v>
      </c>
      <c r="B151" s="14">
        <v>762</v>
      </c>
      <c r="C151" s="4" t="s">
        <v>362</v>
      </c>
      <c r="D151" s="6" t="s">
        <v>345</v>
      </c>
      <c r="E151" s="6" t="s">
        <v>346</v>
      </c>
      <c r="F151" s="50">
        <v>60</v>
      </c>
      <c r="G151" s="3"/>
      <c r="H151" s="7">
        <f t="shared" si="5"/>
        <v>0</v>
      </c>
      <c r="J151" s="14">
        <v>0</v>
      </c>
    </row>
    <row r="152" spans="1:10" x14ac:dyDescent="0.2">
      <c r="A152" s="9">
        <f>MAX(A$133:A151)+1</f>
        <v>10</v>
      </c>
      <c r="B152" s="14">
        <v>98</v>
      </c>
      <c r="C152" s="4" t="s">
        <v>364</v>
      </c>
      <c r="D152" s="6" t="s">
        <v>365</v>
      </c>
      <c r="E152" s="6" t="s">
        <v>2</v>
      </c>
      <c r="F152" s="50">
        <v>2</v>
      </c>
      <c r="G152" s="3"/>
      <c r="H152" s="7">
        <f t="shared" si="5"/>
        <v>0</v>
      </c>
    </row>
    <row r="153" spans="1:10" x14ac:dyDescent="0.2">
      <c r="A153" s="9">
        <f>MAX(A$133:A152)+1</f>
        <v>11</v>
      </c>
      <c r="B153" s="14">
        <v>98</v>
      </c>
      <c r="C153" s="4" t="s">
        <v>366</v>
      </c>
      <c r="D153" s="6" t="s">
        <v>367</v>
      </c>
      <c r="E153" s="6" t="s">
        <v>368</v>
      </c>
      <c r="F153" s="50">
        <f>F152</f>
        <v>2</v>
      </c>
      <c r="G153" s="3"/>
      <c r="H153" s="7">
        <f t="shared" ref="H153" si="6">ROUND(F153*G153,0)</f>
        <v>0</v>
      </c>
    </row>
    <row r="154" spans="1:10" ht="30" x14ac:dyDescent="0.2">
      <c r="A154" s="9">
        <f>MAX(A$133:A153)+1</f>
        <v>12</v>
      </c>
      <c r="B154" s="14">
        <v>98</v>
      </c>
      <c r="C154" s="4" t="s">
        <v>369</v>
      </c>
      <c r="D154" s="6" t="s">
        <v>347</v>
      </c>
      <c r="E154" s="6" t="s">
        <v>346</v>
      </c>
      <c r="F154" s="50">
        <v>30</v>
      </c>
      <c r="G154" s="3"/>
      <c r="H154" s="7">
        <f t="shared" si="5"/>
        <v>0</v>
      </c>
    </row>
    <row r="155" spans="1:10" x14ac:dyDescent="0.2">
      <c r="A155" s="9">
        <f>MAX(A$133:A154)+1</f>
        <v>13</v>
      </c>
      <c r="B155" s="14">
        <v>94</v>
      </c>
      <c r="C155" s="4"/>
      <c r="D155" s="6" t="s">
        <v>348</v>
      </c>
      <c r="E155" s="6" t="s">
        <v>2</v>
      </c>
      <c r="F155" s="50">
        <v>2</v>
      </c>
      <c r="G155" s="3"/>
      <c r="H155" s="7">
        <f t="shared" si="5"/>
        <v>0</v>
      </c>
      <c r="J155" s="14">
        <v>0.13155</v>
      </c>
    </row>
    <row r="156" spans="1:10" ht="30" x14ac:dyDescent="0.2">
      <c r="A156" s="9">
        <f>MAX(A$133:A155)+1</f>
        <v>14</v>
      </c>
      <c r="C156" s="4"/>
      <c r="D156" s="6" t="s">
        <v>349</v>
      </c>
      <c r="E156" s="6" t="s">
        <v>9</v>
      </c>
      <c r="F156" s="50">
        <v>1</v>
      </c>
      <c r="G156" s="3"/>
      <c r="H156" s="7">
        <f t="shared" si="5"/>
        <v>0</v>
      </c>
    </row>
    <row r="157" spans="1:10" ht="30" x14ac:dyDescent="0.2">
      <c r="A157" s="9">
        <f>MAX(A$133:A156)+1</f>
        <v>15</v>
      </c>
      <c r="C157" s="4"/>
      <c r="D157" s="6" t="s">
        <v>350</v>
      </c>
      <c r="E157" s="6" t="s">
        <v>9</v>
      </c>
      <c r="F157" s="50">
        <v>1</v>
      </c>
      <c r="G157" s="3"/>
      <c r="H157" s="7">
        <f t="shared" si="5"/>
        <v>0</v>
      </c>
    </row>
    <row r="158" spans="1:10" x14ac:dyDescent="0.2">
      <c r="A158" s="9">
        <f>MAX(A$133:A157)+1</f>
        <v>16</v>
      </c>
      <c r="C158" s="4"/>
      <c r="D158" s="6" t="s">
        <v>351</v>
      </c>
      <c r="E158" s="6" t="s">
        <v>9</v>
      </c>
      <c r="F158" s="50">
        <v>1</v>
      </c>
      <c r="G158" s="3"/>
      <c r="H158" s="7">
        <f t="shared" si="5"/>
        <v>0</v>
      </c>
    </row>
    <row r="159" spans="1:10" x14ac:dyDescent="0.2">
      <c r="A159" s="9"/>
      <c r="C159" s="4"/>
      <c r="D159" s="6"/>
      <c r="E159" s="6"/>
      <c r="F159" s="50"/>
      <c r="G159" s="3"/>
      <c r="H159" s="7"/>
    </row>
    <row r="160" spans="1:10" ht="30" x14ac:dyDescent="0.2">
      <c r="A160" s="9">
        <f>MAX(A$133:A159)+1</f>
        <v>17</v>
      </c>
      <c r="C160" s="4"/>
      <c r="D160" s="6" t="s">
        <v>352</v>
      </c>
      <c r="E160" s="6" t="s">
        <v>9</v>
      </c>
      <c r="F160" s="50">
        <v>1</v>
      </c>
      <c r="G160" s="3"/>
      <c r="H160" s="7">
        <f t="shared" si="5"/>
        <v>0</v>
      </c>
    </row>
    <row r="161" spans="1:11" x14ac:dyDescent="0.2">
      <c r="D161" s="6"/>
      <c r="F161" s="50"/>
      <c r="G161" s="3"/>
      <c r="H161" s="4"/>
    </row>
    <row r="162" spans="1:11" x14ac:dyDescent="0.2">
      <c r="D162" s="5" t="str">
        <f>D140&amp;"  -  celkem"</f>
        <v>Přípravné práce  -  celkem</v>
      </c>
      <c r="F162" s="50"/>
      <c r="G162" s="3"/>
      <c r="H162" s="2">
        <f>SUM(H140:H161)</f>
        <v>0</v>
      </c>
    </row>
    <row r="169" spans="1:11" ht="18.75" x14ac:dyDescent="0.2">
      <c r="A169" s="4"/>
      <c r="B169" s="4"/>
      <c r="C169" s="4"/>
      <c r="D169" s="10" t="str">
        <f>R_02</f>
        <v>Bourání</v>
      </c>
      <c r="F169" s="4"/>
      <c r="G169" s="3"/>
      <c r="H169" s="4"/>
    </row>
    <row r="170" spans="1:11" x14ac:dyDescent="0.2">
      <c r="A170" s="4"/>
      <c r="B170" s="4"/>
      <c r="C170" s="4"/>
      <c r="D170" s="6"/>
      <c r="F170" s="4"/>
      <c r="G170" s="3"/>
      <c r="H170" s="4"/>
    </row>
    <row r="171" spans="1:11" x14ac:dyDescent="0.2">
      <c r="A171" s="4"/>
      <c r="B171" s="4"/>
      <c r="C171" s="4"/>
      <c r="D171" s="6"/>
      <c r="F171" s="4"/>
      <c r="G171" s="3"/>
      <c r="H171" s="4"/>
    </row>
    <row r="172" spans="1:11" x14ac:dyDescent="0.25">
      <c r="A172" s="9">
        <f>MAX(A$133:A171)+1</f>
        <v>18</v>
      </c>
      <c r="B172" s="4">
        <v>748</v>
      </c>
      <c r="C172" s="4"/>
      <c r="D172" s="6" t="s">
        <v>221</v>
      </c>
      <c r="E172" s="69" t="s">
        <v>185</v>
      </c>
      <c r="F172" s="47">
        <v>10</v>
      </c>
      <c r="G172" s="3"/>
      <c r="H172" s="7">
        <f t="shared" ref="H172" si="7">ROUND(F172*G172,0)</f>
        <v>0</v>
      </c>
    </row>
    <row r="173" spans="1:11" x14ac:dyDescent="0.25">
      <c r="A173" s="9">
        <f>MAX(A$133:A172)+1</f>
        <v>19</v>
      </c>
      <c r="B173" s="4">
        <v>96</v>
      </c>
      <c r="C173" s="4" t="s">
        <v>268</v>
      </c>
      <c r="D173" s="6" t="s">
        <v>222</v>
      </c>
      <c r="E173" s="69" t="s">
        <v>2</v>
      </c>
      <c r="F173" s="47">
        <v>37</v>
      </c>
      <c r="G173" s="3"/>
      <c r="H173" s="7">
        <f t="shared" ref="H173" si="8">ROUND(F173*G173,0)</f>
        <v>0</v>
      </c>
      <c r="K173" s="14">
        <v>3.6999999999999998E-2</v>
      </c>
    </row>
    <row r="174" spans="1:11" x14ac:dyDescent="0.25">
      <c r="A174" s="9">
        <f>MAX(A$133:A173)+1</f>
        <v>20</v>
      </c>
      <c r="B174" s="4">
        <v>96</v>
      </c>
      <c r="C174" s="4" t="s">
        <v>239</v>
      </c>
      <c r="D174" s="6" t="s">
        <v>223</v>
      </c>
      <c r="E174" s="69" t="s">
        <v>94</v>
      </c>
      <c r="F174" s="47">
        <f>(0.5+0.76+0.66+0.6+0.18*2+0.41+0.44*2+0.64+0.39+0.31*3)*0.09</f>
        <v>0.55169999999999986</v>
      </c>
      <c r="G174" s="3"/>
      <c r="H174" s="7">
        <f t="shared" ref="H174:H194" si="9">ROUND(F174*G174,0)</f>
        <v>0</v>
      </c>
      <c r="J174" s="14">
        <v>9.5099999999999994E-3</v>
      </c>
      <c r="K174" s="14">
        <v>2.4</v>
      </c>
    </row>
    <row r="175" spans="1:11" x14ac:dyDescent="0.25">
      <c r="A175" s="9">
        <f>MAX(A$133:A174)+1</f>
        <v>21</v>
      </c>
      <c r="B175" s="4">
        <v>96</v>
      </c>
      <c r="C175" s="4"/>
      <c r="D175" s="6" t="s">
        <v>224</v>
      </c>
      <c r="E175" s="69" t="s">
        <v>9</v>
      </c>
      <c r="F175" s="47">
        <v>1</v>
      </c>
      <c r="G175" s="3"/>
      <c r="H175" s="7">
        <f t="shared" si="9"/>
        <v>0</v>
      </c>
    </row>
    <row r="176" spans="1:11" x14ac:dyDescent="0.25">
      <c r="A176" s="9">
        <f>MAX(A$133:A175)+1</f>
        <v>22</v>
      </c>
      <c r="B176" s="4">
        <v>765</v>
      </c>
      <c r="C176" s="4" t="s">
        <v>241</v>
      </c>
      <c r="D176" s="6" t="s">
        <v>242</v>
      </c>
      <c r="E176" s="69" t="s">
        <v>0</v>
      </c>
      <c r="F176" s="47">
        <v>36</v>
      </c>
      <c r="G176" s="3"/>
      <c r="H176" s="7">
        <f t="shared" si="9"/>
        <v>0</v>
      </c>
      <c r="J176" s="14">
        <v>0</v>
      </c>
      <c r="K176" s="14">
        <v>0.11799999999999999</v>
      </c>
    </row>
    <row r="177" spans="1:11" x14ac:dyDescent="0.25">
      <c r="A177" s="9">
        <f>MAX(A$133:A176)+1</f>
        <v>23</v>
      </c>
      <c r="B177" s="4">
        <v>765</v>
      </c>
      <c r="C177" s="4" t="s">
        <v>240</v>
      </c>
      <c r="D177" s="6" t="s">
        <v>225</v>
      </c>
      <c r="E177" s="69" t="s">
        <v>0</v>
      </c>
      <c r="F177" s="47">
        <f>397+32+2*9.6</f>
        <v>448.2</v>
      </c>
      <c r="G177" s="3"/>
      <c r="H177" s="7">
        <f t="shared" si="9"/>
        <v>0</v>
      </c>
      <c r="J177" s="14">
        <v>0</v>
      </c>
      <c r="K177" s="14">
        <v>0.11799999999999999</v>
      </c>
    </row>
    <row r="178" spans="1:11" x14ac:dyDescent="0.25">
      <c r="A178" s="9">
        <f>MAX(A$133:A177)+1</f>
        <v>24</v>
      </c>
      <c r="B178" s="4">
        <v>765</v>
      </c>
      <c r="C178" s="4" t="s">
        <v>243</v>
      </c>
      <c r="D178" s="6" t="s">
        <v>244</v>
      </c>
      <c r="E178" s="69" t="s">
        <v>0</v>
      </c>
      <c r="F178" s="47">
        <f>F177</f>
        <v>448.2</v>
      </c>
      <c r="G178" s="3"/>
      <c r="H178" s="7">
        <f t="shared" si="9"/>
        <v>0</v>
      </c>
      <c r="J178" s="14">
        <v>0</v>
      </c>
      <c r="K178" s="14">
        <v>5.0000000000000001E-3</v>
      </c>
    </row>
    <row r="179" spans="1:11" x14ac:dyDescent="0.25">
      <c r="A179" s="9">
        <f>MAX(A$133:A178)+1</f>
        <v>25</v>
      </c>
      <c r="B179" s="4">
        <v>96</v>
      </c>
      <c r="C179" s="4" t="s">
        <v>245</v>
      </c>
      <c r="D179" s="6" t="s">
        <v>226</v>
      </c>
      <c r="E179" s="69" t="s">
        <v>2</v>
      </c>
      <c r="F179" s="47">
        <f>F177</f>
        <v>448.2</v>
      </c>
      <c r="G179" s="3"/>
      <c r="H179" s="7">
        <f t="shared" si="9"/>
        <v>0</v>
      </c>
      <c r="J179" s="14">
        <v>0</v>
      </c>
      <c r="K179" s="14">
        <v>1.8000000000000001E-4</v>
      </c>
    </row>
    <row r="180" spans="1:11" x14ac:dyDescent="0.25">
      <c r="A180" s="9">
        <f>MAX(A$133:A179)+1</f>
        <v>26</v>
      </c>
      <c r="B180" s="4">
        <v>762</v>
      </c>
      <c r="C180" s="4" t="s">
        <v>201</v>
      </c>
      <c r="D180" s="6" t="s">
        <v>227</v>
      </c>
      <c r="E180" s="69" t="s">
        <v>0</v>
      </c>
      <c r="F180" s="47">
        <v>1</v>
      </c>
      <c r="G180" s="3"/>
      <c r="H180" s="7">
        <f t="shared" si="9"/>
        <v>0</v>
      </c>
      <c r="J180" s="14">
        <v>1.7000000000000001E-4</v>
      </c>
    </row>
    <row r="181" spans="1:11" x14ac:dyDescent="0.25">
      <c r="A181" s="9">
        <f>MAX(A$133:A180)+1</f>
        <v>27</v>
      </c>
      <c r="B181" s="4">
        <v>764</v>
      </c>
      <c r="C181" s="4" t="s">
        <v>246</v>
      </c>
      <c r="D181" s="6" t="s">
        <v>228</v>
      </c>
      <c r="E181" s="69" t="s">
        <v>2</v>
      </c>
      <c r="F181" s="47">
        <v>14</v>
      </c>
      <c r="G181" s="3"/>
      <c r="H181" s="7">
        <f t="shared" si="9"/>
        <v>0</v>
      </c>
      <c r="J181" s="14">
        <v>0</v>
      </c>
      <c r="K181" s="14">
        <v>2.0080000000000001E-2</v>
      </c>
    </row>
    <row r="182" spans="1:11" x14ac:dyDescent="0.25">
      <c r="A182" s="9">
        <f>MAX(A$133:A181)+1</f>
        <v>28</v>
      </c>
      <c r="B182" s="4">
        <v>764</v>
      </c>
      <c r="C182" s="4" t="s">
        <v>247</v>
      </c>
      <c r="D182" s="6" t="s">
        <v>229</v>
      </c>
      <c r="E182" s="69" t="s">
        <v>1</v>
      </c>
      <c r="F182" s="47">
        <v>70.2</v>
      </c>
      <c r="G182" s="3"/>
      <c r="H182" s="7">
        <f t="shared" si="9"/>
        <v>0</v>
      </c>
      <c r="J182" s="14">
        <v>0</v>
      </c>
      <c r="K182" s="14">
        <v>2.8600000000000001E-3</v>
      </c>
    </row>
    <row r="183" spans="1:11" x14ac:dyDescent="0.25">
      <c r="A183" s="9">
        <f>MAX(A$133:A182)+1</f>
        <v>29</v>
      </c>
      <c r="B183" s="4">
        <v>764</v>
      </c>
      <c r="C183" s="4" t="s">
        <v>248</v>
      </c>
      <c r="D183" s="6" t="s">
        <v>230</v>
      </c>
      <c r="E183" s="69" t="s">
        <v>1</v>
      </c>
      <c r="F183" s="47">
        <v>8.5</v>
      </c>
      <c r="G183" s="3"/>
      <c r="H183" s="7">
        <f t="shared" si="9"/>
        <v>0</v>
      </c>
      <c r="J183" s="14">
        <v>0</v>
      </c>
      <c r="K183" s="14">
        <v>2.8600000000000001E-3</v>
      </c>
    </row>
    <row r="184" spans="1:11" x14ac:dyDescent="0.25">
      <c r="A184" s="9">
        <f>MAX(A$133:A183)+1</f>
        <v>30</v>
      </c>
      <c r="B184" s="4">
        <v>764</v>
      </c>
      <c r="C184" s="4" t="s">
        <v>249</v>
      </c>
      <c r="D184" s="6" t="s">
        <v>231</v>
      </c>
      <c r="E184" s="69" t="s">
        <v>2</v>
      </c>
      <c r="F184" s="47">
        <f>70+12</f>
        <v>82</v>
      </c>
      <c r="G184" s="3"/>
      <c r="H184" s="7">
        <f t="shared" si="9"/>
        <v>0</v>
      </c>
      <c r="J184" s="14">
        <v>0</v>
      </c>
      <c r="K184" s="14">
        <v>6.8999999999999997E-4</v>
      </c>
    </row>
    <row r="185" spans="1:11" x14ac:dyDescent="0.25">
      <c r="A185" s="9">
        <f>MAX(A$133:A184)+1</f>
        <v>31</v>
      </c>
      <c r="B185" s="4">
        <v>764</v>
      </c>
      <c r="C185" s="4" t="s">
        <v>250</v>
      </c>
      <c r="D185" s="6" t="s">
        <v>232</v>
      </c>
      <c r="E185" s="69" t="s">
        <v>1</v>
      </c>
      <c r="F185" s="47">
        <v>25</v>
      </c>
      <c r="G185" s="3"/>
      <c r="H185" s="7">
        <f t="shared" si="9"/>
        <v>0</v>
      </c>
      <c r="J185" s="14">
        <v>0</v>
      </c>
      <c r="K185" s="14">
        <v>3.7699999999999999E-3</v>
      </c>
    </row>
    <row r="186" spans="1:11" x14ac:dyDescent="0.25">
      <c r="A186" s="9">
        <f>MAX(A$133:A185)+1</f>
        <v>32</v>
      </c>
      <c r="B186" s="4">
        <v>764</v>
      </c>
      <c r="C186" s="4" t="s">
        <v>251</v>
      </c>
      <c r="D186" s="6" t="s">
        <v>233</v>
      </c>
      <c r="E186" s="69" t="s">
        <v>1</v>
      </c>
      <c r="F186" s="47">
        <v>11</v>
      </c>
      <c r="G186" s="3"/>
      <c r="H186" s="7">
        <f t="shared" si="9"/>
        <v>0</v>
      </c>
      <c r="J186" s="14">
        <v>0</v>
      </c>
      <c r="K186" s="14">
        <v>3.7699999999999999E-3</v>
      </c>
    </row>
    <row r="187" spans="1:11" x14ac:dyDescent="0.25">
      <c r="A187" s="9">
        <f>MAX(A$133:A186)+1</f>
        <v>33</v>
      </c>
      <c r="B187" s="4">
        <v>764</v>
      </c>
      <c r="C187" s="4" t="s">
        <v>252</v>
      </c>
      <c r="D187" s="6" t="s">
        <v>234</v>
      </c>
      <c r="E187" s="69" t="s">
        <v>0</v>
      </c>
      <c r="F187" s="47">
        <f>9.2*0.35</f>
        <v>3.2199999999999998</v>
      </c>
      <c r="G187" s="3"/>
      <c r="H187" s="7">
        <f t="shared" si="9"/>
        <v>0</v>
      </c>
      <c r="J187" s="14">
        <v>0</v>
      </c>
      <c r="K187" s="14">
        <v>7.2100000000000003E-3</v>
      </c>
    </row>
    <row r="188" spans="1:11" x14ac:dyDescent="0.25">
      <c r="A188" s="9">
        <f>MAX(A$133:A187)+1</f>
        <v>34</v>
      </c>
      <c r="B188" s="4">
        <v>764</v>
      </c>
      <c r="C188" s="4" t="s">
        <v>253</v>
      </c>
      <c r="D188" s="6" t="s">
        <v>235</v>
      </c>
      <c r="E188" s="69" t="s">
        <v>0</v>
      </c>
      <c r="F188" s="47">
        <f>4.26*0.35</f>
        <v>1.4909999999999999</v>
      </c>
      <c r="G188" s="3"/>
      <c r="H188" s="7">
        <f t="shared" si="9"/>
        <v>0</v>
      </c>
      <c r="J188" s="14">
        <v>0</v>
      </c>
      <c r="K188" s="14">
        <v>7.2100000000000003E-3</v>
      </c>
    </row>
    <row r="189" spans="1:11" x14ac:dyDescent="0.25">
      <c r="A189" s="9">
        <f>MAX(A$133:A188)+1</f>
        <v>35</v>
      </c>
      <c r="B189" s="4">
        <v>96</v>
      </c>
      <c r="C189" s="4"/>
      <c r="D189" s="6" t="s">
        <v>236</v>
      </c>
      <c r="E189" s="69" t="s">
        <v>9</v>
      </c>
      <c r="F189" s="47">
        <v>1</v>
      </c>
      <c r="G189" s="3"/>
      <c r="H189" s="7">
        <f t="shared" si="9"/>
        <v>0</v>
      </c>
    </row>
    <row r="190" spans="1:11" x14ac:dyDescent="0.25">
      <c r="A190" s="9">
        <f>MAX(A$133:A189)+1</f>
        <v>36</v>
      </c>
      <c r="B190" s="4">
        <v>764</v>
      </c>
      <c r="C190" s="4" t="s">
        <v>254</v>
      </c>
      <c r="D190" s="6" t="s">
        <v>237</v>
      </c>
      <c r="E190" s="69" t="s">
        <v>0</v>
      </c>
      <c r="F190" s="47">
        <v>1</v>
      </c>
      <c r="G190" s="3"/>
      <c r="H190" s="7">
        <f t="shared" si="9"/>
        <v>0</v>
      </c>
      <c r="K190" s="14">
        <v>8.7799999999999996E-3</v>
      </c>
    </row>
    <row r="191" spans="1:11" x14ac:dyDescent="0.25">
      <c r="A191" s="9">
        <f>MAX(A$133:A190)+1</f>
        <v>37</v>
      </c>
      <c r="B191" s="4">
        <v>764</v>
      </c>
      <c r="C191" s="4" t="s">
        <v>255</v>
      </c>
      <c r="D191" s="6" t="s">
        <v>238</v>
      </c>
      <c r="E191" s="69" t="s">
        <v>1</v>
      </c>
      <c r="F191" s="47">
        <v>27</v>
      </c>
      <c r="G191" s="3"/>
      <c r="H191" s="7">
        <f t="shared" si="9"/>
        <v>0</v>
      </c>
      <c r="J191" s="14">
        <v>0</v>
      </c>
      <c r="K191" s="14">
        <v>2.9800000000000004E-3</v>
      </c>
    </row>
    <row r="192" spans="1:11" x14ac:dyDescent="0.25">
      <c r="A192" s="9">
        <f>MAX(A$133:A191)+1</f>
        <v>38</v>
      </c>
      <c r="B192" s="4">
        <v>764</v>
      </c>
      <c r="C192" s="4" t="s">
        <v>252</v>
      </c>
      <c r="D192" s="6" t="s">
        <v>234</v>
      </c>
      <c r="E192" s="69" t="s">
        <v>0</v>
      </c>
      <c r="F192" s="47">
        <f>11*0.35</f>
        <v>3.8499999999999996</v>
      </c>
      <c r="G192" s="3"/>
      <c r="H192" s="7">
        <f t="shared" si="9"/>
        <v>0</v>
      </c>
      <c r="J192" s="14">
        <v>0</v>
      </c>
      <c r="K192" s="14">
        <v>7.2100000000000003E-3</v>
      </c>
    </row>
    <row r="193" spans="1:11" x14ac:dyDescent="0.25">
      <c r="A193" s="9">
        <f>MAX(A$133:A192)+1</f>
        <v>39</v>
      </c>
      <c r="B193" s="4">
        <v>764</v>
      </c>
      <c r="C193" s="4" t="s">
        <v>253</v>
      </c>
      <c r="D193" s="6" t="s">
        <v>235</v>
      </c>
      <c r="E193" s="69" t="s">
        <v>0</v>
      </c>
      <c r="F193" s="47">
        <f>5.4*0.35</f>
        <v>1.89</v>
      </c>
      <c r="G193" s="3"/>
      <c r="H193" s="7">
        <f t="shared" si="9"/>
        <v>0</v>
      </c>
      <c r="J193" s="14">
        <v>0</v>
      </c>
      <c r="K193" s="14">
        <v>7.2100000000000003E-3</v>
      </c>
    </row>
    <row r="194" spans="1:11" x14ac:dyDescent="0.25">
      <c r="A194" s="9">
        <f>MAX(A$133:A193)+1</f>
        <v>40</v>
      </c>
      <c r="B194" s="4">
        <v>96</v>
      </c>
      <c r="C194" s="4" t="s">
        <v>256</v>
      </c>
      <c r="D194" s="6" t="s">
        <v>257</v>
      </c>
      <c r="E194" s="69" t="s">
        <v>0</v>
      </c>
      <c r="F194" s="47">
        <f>1.5*F373</f>
        <v>16.5</v>
      </c>
      <c r="G194" s="3"/>
      <c r="H194" s="7">
        <f t="shared" si="9"/>
        <v>0</v>
      </c>
      <c r="J194" s="14">
        <v>3.3E-4</v>
      </c>
      <c r="K194" s="14">
        <v>1.188E-2</v>
      </c>
    </row>
    <row r="195" spans="1:11" x14ac:dyDescent="0.2">
      <c r="A195" s="9"/>
      <c r="B195" s="4"/>
      <c r="C195" s="4"/>
      <c r="D195" s="6"/>
      <c r="F195" s="48"/>
      <c r="G195" s="3"/>
      <c r="H195" s="7"/>
    </row>
    <row r="196" spans="1:11" x14ac:dyDescent="0.2">
      <c r="A196" s="9"/>
      <c r="B196" s="4"/>
      <c r="C196" s="4"/>
      <c r="D196" s="5" t="s">
        <v>102</v>
      </c>
      <c r="F196" s="48"/>
      <c r="G196" s="3"/>
      <c r="H196" s="7"/>
    </row>
    <row r="197" spans="1:11" ht="30" x14ac:dyDescent="0.2">
      <c r="A197" s="9">
        <f>MAX(A$133:A196)+1</f>
        <v>41</v>
      </c>
      <c r="B197" s="4">
        <v>96</v>
      </c>
      <c r="C197" s="4"/>
      <c r="D197" s="6" t="s">
        <v>103</v>
      </c>
      <c r="E197" s="14" t="s">
        <v>8</v>
      </c>
      <c r="F197" s="49">
        <f t="array" ref="F197">CEILING(SUM(F170:F196*K170:K196)*VALUE(MID(D197,LEN(D197)-2,2))/100,0.005)</f>
        <v>6.3250000000000002</v>
      </c>
      <c r="G197" s="3"/>
      <c r="H197" s="7">
        <f>ROUND(F197*G197,0)</f>
        <v>0</v>
      </c>
      <c r="J197" s="66"/>
      <c r="K197" s="66">
        <f t="array" ref="K197">IF(SUM($F171:$F196)&gt;0,SUM($F171:$F196*K171:K196)/SUM($F171:$F196*$K171:$K196),0)</f>
        <v>1</v>
      </c>
    </row>
    <row r="198" spans="1:11" x14ac:dyDescent="0.2">
      <c r="A198" s="9"/>
      <c r="B198" s="4"/>
      <c r="C198" s="4"/>
      <c r="D198" s="6"/>
      <c r="F198" s="48"/>
      <c r="G198" s="3"/>
      <c r="H198" s="7"/>
    </row>
    <row r="199" spans="1:11" x14ac:dyDescent="0.2">
      <c r="A199" s="9"/>
      <c r="B199" s="4"/>
      <c r="C199" s="4"/>
      <c r="D199" s="43" t="s">
        <v>104</v>
      </c>
      <c r="F199" s="48"/>
      <c r="G199" s="3"/>
      <c r="H199" s="7"/>
    </row>
    <row r="200" spans="1:11" x14ac:dyDescent="0.2">
      <c r="A200" s="9">
        <f>MAX(A$133:A199)+1</f>
        <v>42</v>
      </c>
      <c r="B200" s="4">
        <v>96</v>
      </c>
      <c r="C200" s="4" t="s">
        <v>258</v>
      </c>
      <c r="D200" s="6" t="s">
        <v>259</v>
      </c>
      <c r="E200" s="14" t="s">
        <v>8</v>
      </c>
      <c r="F200" s="48">
        <f>F203</f>
        <v>69.55</v>
      </c>
      <c r="G200" s="3"/>
      <c r="H200" s="7">
        <f t="shared" ref="H200" si="10">ROUND(F200*G200,0)</f>
        <v>0</v>
      </c>
    </row>
    <row r="201" spans="1:11" x14ac:dyDescent="0.2">
      <c r="A201" s="9">
        <f>MAX(A$133:A200)+1</f>
        <v>43</v>
      </c>
      <c r="B201" s="4">
        <v>96</v>
      </c>
      <c r="C201" s="4" t="s">
        <v>260</v>
      </c>
      <c r="D201" s="6" t="s">
        <v>261</v>
      </c>
      <c r="E201" s="14" t="s">
        <v>8</v>
      </c>
      <c r="F201" s="48">
        <f>F203</f>
        <v>69.55</v>
      </c>
      <c r="G201" s="3"/>
      <c r="H201" s="7">
        <f t="shared" ref="H201" si="11">ROUND(F201*G201,0)</f>
        <v>0</v>
      </c>
    </row>
    <row r="202" spans="1:11" x14ac:dyDescent="0.2">
      <c r="A202" s="9">
        <f>MAX(A$133:A201)+1</f>
        <v>44</v>
      </c>
      <c r="B202" s="4">
        <v>96</v>
      </c>
      <c r="C202" s="4" t="s">
        <v>262</v>
      </c>
      <c r="D202" s="6" t="s">
        <v>263</v>
      </c>
      <c r="E202" s="14" t="s">
        <v>8</v>
      </c>
      <c r="F202" s="48">
        <f>F203</f>
        <v>69.55</v>
      </c>
      <c r="G202" s="3"/>
      <c r="H202" s="7">
        <f t="shared" ref="H202" si="12">ROUND(F202*G202,0)</f>
        <v>0</v>
      </c>
    </row>
    <row r="203" spans="1:11" x14ac:dyDescent="0.25">
      <c r="A203" s="9">
        <f>MAX(A$133:A202)+1</f>
        <v>45</v>
      </c>
      <c r="B203" s="4">
        <v>96</v>
      </c>
      <c r="C203" s="9" t="s">
        <v>264</v>
      </c>
      <c r="D203" s="67" t="s">
        <v>265</v>
      </c>
      <c r="E203" s="14" t="s">
        <v>8</v>
      </c>
      <c r="F203" s="49">
        <f t="array" ref="F203">CEILING(SUM(F172:F199*K172:K199)+SUM(F212:F420*K212:K420),0.05)</f>
        <v>69.55</v>
      </c>
      <c r="G203" s="3"/>
      <c r="H203" s="7">
        <f t="shared" ref="H203:H208" si="13">ROUND(F203*G203,0)</f>
        <v>0</v>
      </c>
      <c r="J203" s="65"/>
    </row>
    <row r="204" spans="1:11" x14ac:dyDescent="0.25">
      <c r="A204" s="9">
        <f>MAX(A$133:A203)+1</f>
        <v>46</v>
      </c>
      <c r="B204" s="4">
        <v>96</v>
      </c>
      <c r="C204" s="9" t="s">
        <v>266</v>
      </c>
      <c r="D204" s="67" t="s">
        <v>267</v>
      </c>
      <c r="E204" s="14" t="s">
        <v>8</v>
      </c>
      <c r="F204" s="48">
        <f>F203*19</f>
        <v>1321.45</v>
      </c>
      <c r="G204" s="3"/>
      <c r="H204" s="7">
        <f t="shared" si="13"/>
        <v>0</v>
      </c>
      <c r="J204" s="65"/>
    </row>
    <row r="205" spans="1:11" x14ac:dyDescent="0.25">
      <c r="A205" s="9">
        <f>MAX(A$133:A204)+1</f>
        <v>47</v>
      </c>
      <c r="B205" s="4">
        <v>96</v>
      </c>
      <c r="C205" s="9" t="s">
        <v>269</v>
      </c>
      <c r="D205" s="67" t="s">
        <v>270</v>
      </c>
      <c r="E205" s="14" t="s">
        <v>8</v>
      </c>
      <c r="F205" s="48">
        <f>F179*K179</f>
        <v>8.0675999999999998E-2</v>
      </c>
      <c r="G205" s="3"/>
      <c r="H205" s="7">
        <f t="shared" si="13"/>
        <v>0</v>
      </c>
      <c r="J205" s="65"/>
    </row>
    <row r="206" spans="1:11" x14ac:dyDescent="0.25">
      <c r="A206" s="9">
        <f>MAX(A$133:A205)+1</f>
        <v>48</v>
      </c>
      <c r="B206" s="4">
        <v>96</v>
      </c>
      <c r="C206" s="9" t="s">
        <v>271</v>
      </c>
      <c r="D206" s="67" t="s">
        <v>272</v>
      </c>
      <c r="E206" s="14" t="s">
        <v>8</v>
      </c>
      <c r="F206" s="48">
        <f>F173*K173</f>
        <v>1.369</v>
      </c>
      <c r="G206" s="3"/>
      <c r="H206" s="7">
        <f t="shared" si="13"/>
        <v>0</v>
      </c>
      <c r="J206" s="65"/>
    </row>
    <row r="207" spans="1:11" x14ac:dyDescent="0.25">
      <c r="A207" s="9">
        <f>MAX(A$133:A206)+1</f>
        <v>49</v>
      </c>
      <c r="B207" s="4">
        <v>96</v>
      </c>
      <c r="C207" s="9" t="s">
        <v>273</v>
      </c>
      <c r="D207" s="67" t="s">
        <v>274</v>
      </c>
      <c r="E207" s="14" t="s">
        <v>8</v>
      </c>
      <c r="F207" s="48">
        <f>F194*K194</f>
        <v>0.19602</v>
      </c>
      <c r="G207" s="3"/>
      <c r="H207" s="7">
        <f t="shared" si="13"/>
        <v>0</v>
      </c>
      <c r="J207" s="65"/>
    </row>
    <row r="208" spans="1:11" x14ac:dyDescent="0.25">
      <c r="A208" s="9">
        <f>MAX(A$133:A207)+1</f>
        <v>50</v>
      </c>
      <c r="B208" s="4">
        <v>96</v>
      </c>
      <c r="C208" s="9" t="s">
        <v>275</v>
      </c>
      <c r="D208" s="73" t="s">
        <v>276</v>
      </c>
      <c r="E208" s="14" t="s">
        <v>8</v>
      </c>
      <c r="F208" s="48">
        <f>F203-F205-F206-F207</f>
        <v>67.904303999999996</v>
      </c>
      <c r="G208" s="3"/>
      <c r="H208" s="7">
        <f t="shared" si="13"/>
        <v>0</v>
      </c>
      <c r="J208" s="65"/>
    </row>
    <row r="209" spans="1:10" x14ac:dyDescent="0.2">
      <c r="A209" s="4"/>
      <c r="B209" s="4"/>
      <c r="C209" s="4"/>
      <c r="D209" s="6"/>
      <c r="F209" s="4"/>
      <c r="G209" s="3"/>
      <c r="H209" s="4"/>
    </row>
    <row r="210" spans="1:10" x14ac:dyDescent="0.2">
      <c r="A210" s="4"/>
      <c r="B210" s="4"/>
      <c r="C210" s="4"/>
      <c r="D210" s="5" t="str">
        <f>D169&amp;"  -  celkem"</f>
        <v>Bourání  -  celkem</v>
      </c>
      <c r="F210" s="4"/>
      <c r="G210" s="3"/>
      <c r="H210" s="2">
        <f>SUM(H169:H209)</f>
        <v>0</v>
      </c>
    </row>
    <row r="217" spans="1:10" ht="18.75" x14ac:dyDescent="0.2">
      <c r="D217" s="78" t="str">
        <f>P_125</f>
        <v>Zednické konstrukce a práce</v>
      </c>
      <c r="F217" s="4"/>
      <c r="G217" s="3"/>
      <c r="H217" s="4"/>
    </row>
    <row r="218" spans="1:10" x14ac:dyDescent="0.2">
      <c r="D218" s="6"/>
      <c r="F218" s="4"/>
      <c r="G218" s="3"/>
      <c r="H218" s="4"/>
    </row>
    <row r="219" spans="1:10" x14ac:dyDescent="0.2">
      <c r="D219" s="6"/>
      <c r="F219" s="4"/>
      <c r="G219" s="3"/>
      <c r="H219" s="4"/>
    </row>
    <row r="220" spans="1:10" ht="45" x14ac:dyDescent="0.2">
      <c r="D220" s="77" t="s">
        <v>143</v>
      </c>
      <c r="F220" s="4"/>
      <c r="G220" s="3"/>
      <c r="H220" s="4"/>
    </row>
    <row r="221" spans="1:10" x14ac:dyDescent="0.2">
      <c r="D221" s="6"/>
      <c r="F221" s="4"/>
      <c r="G221" s="3"/>
      <c r="H221" s="4"/>
    </row>
    <row r="222" spans="1:10" ht="30" x14ac:dyDescent="0.2">
      <c r="A222" s="9">
        <f>MAX(A$133:A221)+1</f>
        <v>51</v>
      </c>
      <c r="B222" s="14">
        <v>31</v>
      </c>
      <c r="C222" s="14" t="s">
        <v>320</v>
      </c>
      <c r="D222" s="1" t="s">
        <v>326</v>
      </c>
      <c r="E222" s="14" t="s">
        <v>0</v>
      </c>
      <c r="F222" s="8">
        <f>1.1*6.1</f>
        <v>6.71</v>
      </c>
      <c r="G222" s="3"/>
      <c r="H222" s="7">
        <f>ROUND(F222*G222,0)</f>
        <v>0</v>
      </c>
      <c r="J222" s="14">
        <v>0.24031</v>
      </c>
    </row>
    <row r="223" spans="1:10" x14ac:dyDescent="0.2">
      <c r="A223" s="9">
        <f>MAX(A$133:A222)+1</f>
        <v>52</v>
      </c>
      <c r="B223" s="14">
        <v>41</v>
      </c>
      <c r="C223" s="14" t="s">
        <v>321</v>
      </c>
      <c r="D223" s="1" t="s">
        <v>327</v>
      </c>
      <c r="E223" s="79" t="s">
        <v>8</v>
      </c>
      <c r="F223" s="8">
        <f>F222*1.2*0.00198</f>
        <v>1.5942959999999999E-2</v>
      </c>
      <c r="G223" s="3"/>
      <c r="H223" s="7">
        <f>ROUND(F223*G223,0)</f>
        <v>0</v>
      </c>
      <c r="J223" s="14">
        <v>1.0535399999999999</v>
      </c>
    </row>
    <row r="224" spans="1:10" x14ac:dyDescent="0.2">
      <c r="A224" s="9">
        <f>MAX(A$133:A223)+1</f>
        <v>53</v>
      </c>
      <c r="B224" s="14">
        <v>62</v>
      </c>
      <c r="C224" s="14" t="s">
        <v>322</v>
      </c>
      <c r="D224" s="70" t="s">
        <v>323</v>
      </c>
      <c r="E224" s="14" t="s">
        <v>0</v>
      </c>
      <c r="F224" s="8">
        <f>F222+14*4*0.1</f>
        <v>12.31</v>
      </c>
      <c r="G224" s="3"/>
      <c r="H224" s="7">
        <f t="shared" ref="H224:H225" si="14">ROUND(F224*G224,0)</f>
        <v>0</v>
      </c>
      <c r="J224" s="14" t="s">
        <v>324</v>
      </c>
    </row>
    <row r="225" spans="1:10" x14ac:dyDescent="0.2">
      <c r="A225" s="9">
        <f>MAX(A$133:A224)+1</f>
        <v>54</v>
      </c>
      <c r="D225" s="1" t="s">
        <v>325</v>
      </c>
      <c r="E225" s="14" t="s">
        <v>0</v>
      </c>
      <c r="F225" s="8">
        <f>19.85+28.3+11.8</f>
        <v>59.95</v>
      </c>
      <c r="G225" s="3"/>
      <c r="H225" s="7">
        <f t="shared" si="14"/>
        <v>0</v>
      </c>
    </row>
    <row r="226" spans="1:10" x14ac:dyDescent="0.2">
      <c r="D226" s="6"/>
      <c r="F226" s="4"/>
      <c r="G226" s="3"/>
      <c r="H226" s="4"/>
    </row>
    <row r="227" spans="1:10" x14ac:dyDescent="0.2">
      <c r="D227" s="5" t="str">
        <f>D217&amp;"  -  celkem"</f>
        <v>Zednické konstrukce a práce  -  celkem</v>
      </c>
      <c r="F227" s="4"/>
      <c r="G227" s="3"/>
      <c r="H227" s="2">
        <f>SUM(H217:H226)</f>
        <v>0</v>
      </c>
    </row>
    <row r="228" spans="1:10" x14ac:dyDescent="0.2">
      <c r="F228" s="36"/>
    </row>
    <row r="229" spans="1:10" x14ac:dyDescent="0.2">
      <c r="F229" s="36"/>
    </row>
    <row r="230" spans="1:10" x14ac:dyDescent="0.2">
      <c r="F230" s="36"/>
    </row>
    <row r="231" spans="1:10" x14ac:dyDescent="0.2">
      <c r="F231" s="36"/>
    </row>
    <row r="232" spans="1:10" x14ac:dyDescent="0.2">
      <c r="F232" s="36"/>
    </row>
    <row r="233" spans="1:10" x14ac:dyDescent="0.2">
      <c r="F233" s="36"/>
    </row>
    <row r="234" spans="1:10" ht="18.75" x14ac:dyDescent="0.2">
      <c r="D234" s="10" t="str">
        <f>R_95</f>
        <v>Suché montáže</v>
      </c>
      <c r="F234" s="50"/>
      <c r="G234" s="3"/>
      <c r="H234" s="4"/>
    </row>
    <row r="235" spans="1:10" x14ac:dyDescent="0.2">
      <c r="D235" s="6"/>
      <c r="F235" s="50"/>
      <c r="G235" s="3"/>
      <c r="H235" s="4"/>
    </row>
    <row r="236" spans="1:10" x14ac:dyDescent="0.2">
      <c r="F236" s="50"/>
      <c r="G236" s="3"/>
      <c r="H236" s="4"/>
    </row>
    <row r="237" spans="1:10" x14ac:dyDescent="0.2">
      <c r="D237" s="68" t="s">
        <v>120</v>
      </c>
      <c r="F237" s="50"/>
      <c r="G237" s="3"/>
      <c r="H237" s="4"/>
    </row>
    <row r="238" spans="1:10" ht="75" x14ac:dyDescent="0.2">
      <c r="A238" s="9"/>
      <c r="D238" s="62" t="s">
        <v>329</v>
      </c>
      <c r="F238" s="8"/>
      <c r="G238" s="3"/>
      <c r="H238" s="7"/>
    </row>
    <row r="239" spans="1:10" x14ac:dyDescent="0.2">
      <c r="A239" s="9"/>
      <c r="D239" s="1"/>
      <c r="F239" s="8"/>
      <c r="G239" s="3"/>
      <c r="H239" s="7"/>
    </row>
    <row r="240" spans="1:10" x14ac:dyDescent="0.2">
      <c r="A240" s="9">
        <f>MAX(A$133:A239)+1</f>
        <v>55</v>
      </c>
      <c r="B240" s="14">
        <v>36</v>
      </c>
      <c r="C240" s="14" t="s">
        <v>332</v>
      </c>
      <c r="D240" s="1" t="s">
        <v>333</v>
      </c>
      <c r="E240" s="14" t="s">
        <v>0</v>
      </c>
      <c r="F240" s="8">
        <f>9*1.5</f>
        <v>13.5</v>
      </c>
      <c r="G240" s="3"/>
      <c r="H240" s="7">
        <f t="shared" ref="H240:H241" si="15">ROUND(F240*G240,0)</f>
        <v>0</v>
      </c>
      <c r="J240" s="14">
        <v>1.324E-2</v>
      </c>
    </row>
    <row r="241" spans="1:10" x14ac:dyDescent="0.2">
      <c r="A241" s="9">
        <f>MAX(A$133:A240)+1</f>
        <v>56</v>
      </c>
      <c r="B241" s="14">
        <v>36</v>
      </c>
      <c r="C241" s="14" t="s">
        <v>330</v>
      </c>
      <c r="D241" s="1" t="s">
        <v>331</v>
      </c>
      <c r="E241" s="14" t="s">
        <v>0</v>
      </c>
      <c r="F241" s="8">
        <f>2*1.5</f>
        <v>3</v>
      </c>
      <c r="G241" s="3"/>
      <c r="H241" s="7">
        <f t="shared" si="15"/>
        <v>0</v>
      </c>
      <c r="J241" s="14">
        <v>1.324E-2</v>
      </c>
    </row>
    <row r="242" spans="1:10" x14ac:dyDescent="0.2">
      <c r="A242" s="9">
        <f>MAX(A$133:A241)+1</f>
        <v>57</v>
      </c>
      <c r="B242" s="14">
        <v>36</v>
      </c>
      <c r="C242" s="14" t="s">
        <v>334</v>
      </c>
      <c r="D242" s="1" t="s">
        <v>328</v>
      </c>
      <c r="E242" s="14" t="s">
        <v>2</v>
      </c>
      <c r="F242" s="8">
        <f>F373</f>
        <v>11</v>
      </c>
      <c r="G242" s="3"/>
      <c r="H242" s="7">
        <f t="shared" ref="H242" si="16">ROUND(F242*G242,0)</f>
        <v>0</v>
      </c>
      <c r="J242" s="14">
        <v>0</v>
      </c>
    </row>
    <row r="243" spans="1:10" x14ac:dyDescent="0.2">
      <c r="A243" s="9">
        <f>MAX(A$133:A242)+1</f>
        <v>58</v>
      </c>
      <c r="B243" s="14">
        <v>784</v>
      </c>
      <c r="C243" s="14" t="s">
        <v>118</v>
      </c>
      <c r="D243" s="1" t="s">
        <v>337</v>
      </c>
      <c r="E243" s="14" t="s">
        <v>0</v>
      </c>
      <c r="F243" s="8">
        <f>5.24*F242</f>
        <v>57.64</v>
      </c>
      <c r="G243" s="3"/>
      <c r="H243" s="7">
        <f t="shared" ref="H243:H244" si="17">ROUND(F243*G243,0)</f>
        <v>0</v>
      </c>
    </row>
    <row r="244" spans="1:10" x14ac:dyDescent="0.2">
      <c r="A244" s="9">
        <f>MAX(A$133:A243)+1</f>
        <v>59</v>
      </c>
      <c r="B244" s="14">
        <v>784</v>
      </c>
      <c r="C244" s="14" t="s">
        <v>336</v>
      </c>
      <c r="D244" s="1" t="s">
        <v>335</v>
      </c>
      <c r="E244" s="14" t="s">
        <v>0</v>
      </c>
      <c r="F244" s="8">
        <f>F243</f>
        <v>57.64</v>
      </c>
      <c r="G244" s="3"/>
      <c r="H244" s="7">
        <f t="shared" si="17"/>
        <v>0</v>
      </c>
    </row>
    <row r="245" spans="1:10" x14ac:dyDescent="0.2">
      <c r="D245" s="6"/>
      <c r="F245" s="8"/>
      <c r="G245" s="3"/>
      <c r="H245" s="4"/>
    </row>
    <row r="246" spans="1:10" x14ac:dyDescent="0.2">
      <c r="D246" s="5" t="str">
        <f>D234&amp;"  -  celkem"</f>
        <v>Suché montáže  -  celkem</v>
      </c>
      <c r="F246" s="50"/>
      <c r="G246" s="3"/>
      <c r="H246" s="2">
        <f>SUM(H234:H245)</f>
        <v>0</v>
      </c>
    </row>
    <row r="253" spans="1:10" ht="18.75" x14ac:dyDescent="0.2">
      <c r="D253" s="10" t="str">
        <f>P_109</f>
        <v>Izolace tepelné</v>
      </c>
      <c r="F253" s="4"/>
      <c r="G253" s="3"/>
      <c r="H253" s="4"/>
    </row>
    <row r="254" spans="1:10" x14ac:dyDescent="0.2">
      <c r="D254" s="6"/>
      <c r="F254" s="4"/>
      <c r="G254" s="3"/>
      <c r="H254" s="4"/>
    </row>
    <row r="255" spans="1:10" x14ac:dyDescent="0.2">
      <c r="D255" s="6"/>
      <c r="F255" s="4"/>
      <c r="G255" s="3"/>
      <c r="H255" s="4"/>
    </row>
    <row r="256" spans="1:10" ht="30" x14ac:dyDescent="0.2">
      <c r="A256" s="9">
        <f>MAX(A$133:A255)+1</f>
        <v>60</v>
      </c>
      <c r="B256" s="14">
        <v>713</v>
      </c>
      <c r="C256" s="70" t="s">
        <v>316</v>
      </c>
      <c r="D256" s="1" t="s">
        <v>293</v>
      </c>
      <c r="E256" s="14" t="s">
        <v>0</v>
      </c>
      <c r="F256" s="8">
        <v>1</v>
      </c>
      <c r="G256" s="3"/>
      <c r="H256" s="7">
        <f>ROUND(F256*G256,0)</f>
        <v>0</v>
      </c>
    </row>
    <row r="257" spans="1:8" ht="30" x14ac:dyDescent="0.2">
      <c r="A257" s="9">
        <f>MAX(A$133:A256)+1</f>
        <v>61</v>
      </c>
      <c r="B257" s="14">
        <v>713</v>
      </c>
      <c r="C257" s="70" t="s">
        <v>317</v>
      </c>
      <c r="D257" s="1" t="s">
        <v>294</v>
      </c>
      <c r="E257" s="14" t="s">
        <v>0</v>
      </c>
      <c r="F257" s="8">
        <v>1</v>
      </c>
      <c r="G257" s="3"/>
      <c r="H257" s="7">
        <f>ROUND(F257*G257,0)</f>
        <v>0</v>
      </c>
    </row>
    <row r="258" spans="1:8" ht="45" x14ac:dyDescent="0.2">
      <c r="A258" s="9">
        <f>MAX(A$133:A257)+1</f>
        <v>62</v>
      </c>
      <c r="B258" s="14">
        <v>713</v>
      </c>
      <c r="C258" s="70" t="s">
        <v>319</v>
      </c>
      <c r="D258" s="1" t="s">
        <v>295</v>
      </c>
      <c r="E258" s="14" t="s">
        <v>0</v>
      </c>
      <c r="F258" s="8">
        <v>3.3000000000000003</v>
      </c>
      <c r="G258" s="3"/>
      <c r="H258" s="7">
        <f t="shared" ref="H258:H259" si="18">ROUND(F258*G258,0)</f>
        <v>0</v>
      </c>
    </row>
    <row r="259" spans="1:8" ht="45" x14ac:dyDescent="0.2">
      <c r="A259" s="9">
        <f>MAX(A$133:A258)+1</f>
        <v>63</v>
      </c>
      <c r="B259" s="14">
        <v>713</v>
      </c>
      <c r="C259" s="70" t="s">
        <v>318</v>
      </c>
      <c r="D259" s="1" t="s">
        <v>296</v>
      </c>
      <c r="E259" s="14" t="s">
        <v>2</v>
      </c>
      <c r="F259" s="8">
        <v>22</v>
      </c>
      <c r="G259" s="3"/>
      <c r="H259" s="7">
        <f t="shared" si="18"/>
        <v>0</v>
      </c>
    </row>
    <row r="260" spans="1:8" x14ac:dyDescent="0.2">
      <c r="A260" s="9"/>
      <c r="D260" s="1"/>
      <c r="F260" s="8"/>
      <c r="G260" s="3"/>
      <c r="H260" s="7"/>
    </row>
    <row r="261" spans="1:8" x14ac:dyDescent="0.2">
      <c r="A261" s="9">
        <f>MAX(A$133:A260)+1</f>
        <v>64</v>
      </c>
      <c r="B261" s="14">
        <v>713</v>
      </c>
      <c r="C261" s="14" t="s">
        <v>122</v>
      </c>
      <c r="D261" s="1" t="s">
        <v>123</v>
      </c>
      <c r="E261" s="14" t="s">
        <v>10</v>
      </c>
      <c r="F261" s="8">
        <f>SUM(H253:H260)</f>
        <v>0</v>
      </c>
      <c r="G261" s="12">
        <v>0</v>
      </c>
      <c r="H261" s="7">
        <f>ROUND(F261*G261,0)</f>
        <v>0</v>
      </c>
    </row>
    <row r="262" spans="1:8" x14ac:dyDescent="0.2">
      <c r="D262" s="6"/>
      <c r="F262" s="4"/>
      <c r="G262" s="3"/>
      <c r="H262" s="4"/>
    </row>
    <row r="263" spans="1:8" x14ac:dyDescent="0.2">
      <c r="D263" s="5" t="str">
        <f>D253&amp;"  -  celkem"</f>
        <v>Izolace tepelné  -  celkem</v>
      </c>
      <c r="F263" s="4"/>
      <c r="G263" s="3"/>
      <c r="H263" s="2">
        <f>SUM(H253:H262)</f>
        <v>0</v>
      </c>
    </row>
    <row r="264" spans="1:8" x14ac:dyDescent="0.2">
      <c r="F264" s="36"/>
    </row>
    <row r="265" spans="1:8" x14ac:dyDescent="0.2">
      <c r="F265" s="36"/>
    </row>
    <row r="266" spans="1:8" x14ac:dyDescent="0.2">
      <c r="F266" s="36"/>
    </row>
    <row r="267" spans="1:8" x14ac:dyDescent="0.2">
      <c r="F267" s="36"/>
    </row>
    <row r="268" spans="1:8" x14ac:dyDescent="0.2">
      <c r="F268" s="36"/>
    </row>
    <row r="269" spans="1:8" x14ac:dyDescent="0.2">
      <c r="F269" s="36"/>
    </row>
    <row r="270" spans="1:8" ht="18.75" x14ac:dyDescent="0.2">
      <c r="D270" s="10" t="str">
        <f>P_110</f>
        <v>Konstrukce tesařské</v>
      </c>
      <c r="F270" s="4"/>
      <c r="G270" s="3"/>
      <c r="H270" s="4"/>
    </row>
    <row r="271" spans="1:8" x14ac:dyDescent="0.2">
      <c r="D271" s="6"/>
      <c r="F271" s="4"/>
      <c r="G271" s="3"/>
      <c r="H271" s="4"/>
    </row>
    <row r="272" spans="1:8" x14ac:dyDescent="0.2">
      <c r="D272" s="6"/>
      <c r="F272" s="4"/>
      <c r="G272" s="3"/>
      <c r="H272" s="4"/>
    </row>
    <row r="273" spans="1:8" ht="30" x14ac:dyDescent="0.2">
      <c r="D273" s="77" t="s">
        <v>200</v>
      </c>
      <c r="F273" s="4"/>
      <c r="G273" s="3"/>
      <c r="H273" s="4"/>
    </row>
    <row r="274" spans="1:8" x14ac:dyDescent="0.2">
      <c r="A274" s="9">
        <f>MAX(A$133:A273)+1</f>
        <v>65</v>
      </c>
      <c r="B274" s="14">
        <v>762</v>
      </c>
      <c r="C274" s="14" t="s">
        <v>201</v>
      </c>
      <c r="D274" s="1" t="s">
        <v>202</v>
      </c>
      <c r="E274" s="14" t="s">
        <v>0</v>
      </c>
      <c r="F274" s="8">
        <f>448.2*0.05</f>
        <v>22.41</v>
      </c>
      <c r="G274" s="3"/>
      <c r="H274" s="7">
        <f>ROUND(F274*G274,0)</f>
        <v>0</v>
      </c>
    </row>
    <row r="275" spans="1:8" x14ac:dyDescent="0.2">
      <c r="A275" s="9">
        <f>MAX(A$133:A274)+1</f>
        <v>66</v>
      </c>
      <c r="B275" s="14">
        <v>762</v>
      </c>
      <c r="C275" s="70" t="s">
        <v>203</v>
      </c>
      <c r="D275" s="1" t="s">
        <v>204</v>
      </c>
      <c r="E275" s="14" t="s">
        <v>0</v>
      </c>
      <c r="F275" s="8">
        <f>F274</f>
        <v>22.41</v>
      </c>
      <c r="G275" s="3"/>
      <c r="H275" s="7">
        <f>ROUND(F275*G275,0)</f>
        <v>0</v>
      </c>
    </row>
    <row r="276" spans="1:8" x14ac:dyDescent="0.2">
      <c r="A276" s="9">
        <f>MAX(A$133:A275)+1</f>
        <v>67</v>
      </c>
      <c r="B276" s="14">
        <v>762</v>
      </c>
      <c r="C276" s="14" t="s">
        <v>205</v>
      </c>
      <c r="D276" s="1" t="s">
        <v>206</v>
      </c>
      <c r="E276" s="14" t="s">
        <v>94</v>
      </c>
      <c r="F276" s="8">
        <f>0.024*F274*1.15</f>
        <v>0.61851599999999995</v>
      </c>
      <c r="G276" s="3"/>
      <c r="H276" s="7">
        <f>ROUND(F276*G276,0)</f>
        <v>0</v>
      </c>
    </row>
    <row r="277" spans="1:8" x14ac:dyDescent="0.2">
      <c r="A277" s="9"/>
      <c r="D277" s="1"/>
      <c r="F277" s="8"/>
      <c r="G277" s="3"/>
      <c r="H277" s="7"/>
    </row>
    <row r="278" spans="1:8" x14ac:dyDescent="0.2">
      <c r="A278" s="9">
        <f>MAX(A$133:A277)+1</f>
        <v>68</v>
      </c>
      <c r="B278" s="14">
        <v>762</v>
      </c>
      <c r="C278" s="14" t="s">
        <v>207</v>
      </c>
      <c r="D278" s="1" t="s">
        <v>171</v>
      </c>
      <c r="E278" s="14" t="s">
        <v>0</v>
      </c>
      <c r="F278" s="8">
        <v>448.2</v>
      </c>
      <c r="G278" s="3"/>
      <c r="H278" s="7">
        <f t="shared" ref="H278:H284" si="19">ROUND(F278*G278,0)</f>
        <v>0</v>
      </c>
    </row>
    <row r="279" spans="1:8" x14ac:dyDescent="0.2">
      <c r="A279" s="9">
        <f>MAX(A$133:A278)+1</f>
        <v>69</v>
      </c>
      <c r="B279" s="14">
        <v>762</v>
      </c>
      <c r="C279" s="14" t="s">
        <v>208</v>
      </c>
      <c r="D279" s="1" t="s">
        <v>209</v>
      </c>
      <c r="E279" s="14" t="s">
        <v>0</v>
      </c>
      <c r="F279" s="8">
        <v>448.2</v>
      </c>
      <c r="G279" s="3"/>
      <c r="H279" s="7">
        <f t="shared" si="19"/>
        <v>0</v>
      </c>
    </row>
    <row r="280" spans="1:8" x14ac:dyDescent="0.2">
      <c r="A280" s="9">
        <f>MAX(A$133:A279)+1</f>
        <v>70</v>
      </c>
      <c r="B280" s="14">
        <v>762</v>
      </c>
      <c r="C280" s="14" t="s">
        <v>210</v>
      </c>
      <c r="D280" s="1" t="s">
        <v>211</v>
      </c>
      <c r="E280" s="14" t="s">
        <v>1</v>
      </c>
      <c r="F280" s="8">
        <f>ROUND(1.05*(586+3.125*F279),0)</f>
        <v>2086</v>
      </c>
      <c r="G280" s="3"/>
      <c r="H280" s="7">
        <f>ROUND(F280*G280,0)</f>
        <v>0</v>
      </c>
    </row>
    <row r="281" spans="1:8" x14ac:dyDescent="0.2">
      <c r="A281" s="9">
        <f>MAX(A$133:A280)+1</f>
        <v>71</v>
      </c>
      <c r="B281" s="14">
        <v>762</v>
      </c>
      <c r="C281" s="14" t="s">
        <v>205</v>
      </c>
      <c r="D281" s="1" t="s">
        <v>206</v>
      </c>
      <c r="E281" s="14" t="s">
        <v>94</v>
      </c>
      <c r="F281" s="8">
        <f>F280*0.04*0.05</f>
        <v>4.1719999999999997</v>
      </c>
      <c r="G281" s="3"/>
      <c r="H281" s="7">
        <f>ROUND(F281*G281,0)</f>
        <v>0</v>
      </c>
    </row>
    <row r="282" spans="1:8" x14ac:dyDescent="0.2">
      <c r="A282" s="9"/>
      <c r="D282" s="1"/>
      <c r="F282" s="8"/>
      <c r="G282" s="3"/>
      <c r="H282" s="7"/>
    </row>
    <row r="283" spans="1:8" ht="30" x14ac:dyDescent="0.2">
      <c r="A283" s="9">
        <f>MAX(A$133:A282)+1</f>
        <v>72</v>
      </c>
      <c r="B283" s="14">
        <v>762</v>
      </c>
      <c r="C283" s="70" t="s">
        <v>212</v>
      </c>
      <c r="D283" s="1" t="s">
        <v>175</v>
      </c>
      <c r="E283" s="14" t="s">
        <v>9</v>
      </c>
      <c r="F283" s="8">
        <v>15</v>
      </c>
      <c r="G283" s="3"/>
      <c r="H283" s="7">
        <f t="shared" si="19"/>
        <v>0</v>
      </c>
    </row>
    <row r="284" spans="1:8" x14ac:dyDescent="0.2">
      <c r="A284" s="9">
        <f>MAX(A$133:A283)+1</f>
        <v>73</v>
      </c>
      <c r="B284" s="14">
        <v>762</v>
      </c>
      <c r="C284" s="14" t="s">
        <v>214</v>
      </c>
      <c r="D284" s="1" t="s">
        <v>213</v>
      </c>
      <c r="E284" s="70" t="s">
        <v>1</v>
      </c>
      <c r="F284" s="8">
        <f>2*3.2</f>
        <v>6.4</v>
      </c>
      <c r="G284" s="3"/>
      <c r="H284" s="7">
        <f t="shared" si="19"/>
        <v>0</v>
      </c>
    </row>
    <row r="285" spans="1:8" x14ac:dyDescent="0.2">
      <c r="A285" s="9"/>
      <c r="D285" s="1"/>
      <c r="E285" s="70"/>
      <c r="F285" s="8"/>
      <c r="G285" s="3"/>
      <c r="H285" s="7"/>
    </row>
    <row r="286" spans="1:8" x14ac:dyDescent="0.2">
      <c r="A286" s="9">
        <f>MAX(A$133:A285)+1</f>
        <v>74</v>
      </c>
      <c r="B286" s="14">
        <v>762</v>
      </c>
      <c r="C286" s="14" t="s">
        <v>215</v>
      </c>
      <c r="D286" s="1" t="s">
        <v>216</v>
      </c>
      <c r="E286" s="70" t="s">
        <v>94</v>
      </c>
      <c r="F286" s="8">
        <f>ROUND(F276+F281+F284*0.08*0.08,3)</f>
        <v>4.8310000000000004</v>
      </c>
      <c r="G286" s="3"/>
      <c r="H286" s="7">
        <f t="shared" ref="H286" si="20">ROUND(F286*G286,0)</f>
        <v>0</v>
      </c>
    </row>
    <row r="287" spans="1:8" x14ac:dyDescent="0.2">
      <c r="A287" s="9"/>
      <c r="D287" s="1"/>
      <c r="F287" s="8"/>
      <c r="G287" s="3"/>
      <c r="H287" s="7"/>
    </row>
    <row r="288" spans="1:8" x14ac:dyDescent="0.2">
      <c r="A288" s="9">
        <f>MAX(A$133:A287)+1</f>
        <v>75</v>
      </c>
      <c r="B288" s="14">
        <v>762</v>
      </c>
      <c r="C288" s="14" t="s">
        <v>124</v>
      </c>
      <c r="D288" s="1" t="s">
        <v>125</v>
      </c>
      <c r="E288" s="14" t="s">
        <v>10</v>
      </c>
      <c r="F288" s="8">
        <f>SUM(H270:H287)</f>
        <v>0</v>
      </c>
      <c r="G288" s="12">
        <v>0</v>
      </c>
      <c r="H288" s="7">
        <f>ROUND(F288*G288,0)</f>
        <v>0</v>
      </c>
    </row>
    <row r="289" spans="1:8" x14ac:dyDescent="0.2">
      <c r="D289" s="6"/>
      <c r="F289" s="4"/>
      <c r="G289" s="3"/>
      <c r="H289" s="4"/>
    </row>
    <row r="290" spans="1:8" x14ac:dyDescent="0.2">
      <c r="D290" s="5" t="str">
        <f>D270&amp;"  -  celkem"</f>
        <v>Konstrukce tesařské  -  celkem</v>
      </c>
      <c r="F290" s="4"/>
      <c r="G290" s="3"/>
      <c r="H290" s="2">
        <f>SUM(H270:H289)</f>
        <v>0</v>
      </c>
    </row>
    <row r="297" spans="1:8" ht="18.75" x14ac:dyDescent="0.2">
      <c r="D297" s="10" t="str">
        <f>P_111</f>
        <v>Konstrukce klempířské</v>
      </c>
      <c r="F297" s="4"/>
      <c r="G297" s="3"/>
      <c r="H297" s="4"/>
    </row>
    <row r="298" spans="1:8" x14ac:dyDescent="0.2">
      <c r="D298" s="6"/>
      <c r="F298" s="4"/>
      <c r="G298" s="3"/>
      <c r="H298" s="4"/>
    </row>
    <row r="299" spans="1:8" x14ac:dyDescent="0.2">
      <c r="D299" s="6"/>
      <c r="F299" s="4"/>
      <c r="G299" s="3"/>
      <c r="H299" s="4"/>
    </row>
    <row r="300" spans="1:8" ht="30" x14ac:dyDescent="0.2">
      <c r="D300" s="63" t="s">
        <v>141</v>
      </c>
      <c r="F300" s="4"/>
      <c r="G300" s="3"/>
      <c r="H300" s="4"/>
    </row>
    <row r="301" spans="1:8" x14ac:dyDescent="0.2">
      <c r="D301" s="6"/>
      <c r="F301" s="4"/>
      <c r="G301" s="3"/>
      <c r="H301" s="4"/>
    </row>
    <row r="302" spans="1:8" x14ac:dyDescent="0.2">
      <c r="A302" s="9">
        <f>MAX(A$133:A301)+1</f>
        <v>76</v>
      </c>
      <c r="B302" s="14">
        <v>764</v>
      </c>
      <c r="C302" s="70"/>
      <c r="D302" s="70" t="s">
        <v>146</v>
      </c>
      <c r="E302" s="14" t="s">
        <v>2</v>
      </c>
      <c r="F302" s="8">
        <v>39</v>
      </c>
      <c r="G302" s="3"/>
      <c r="H302" s="7">
        <f>ROUND(F302*G302,0)</f>
        <v>0</v>
      </c>
    </row>
    <row r="303" spans="1:8" ht="30" x14ac:dyDescent="0.25">
      <c r="A303" s="9">
        <f>MAX(A$133:A302)+1</f>
        <v>77</v>
      </c>
      <c r="B303" s="14">
        <v>764</v>
      </c>
      <c r="C303" s="70"/>
      <c r="D303" s="73" t="s">
        <v>147</v>
      </c>
      <c r="E303" s="14" t="s">
        <v>2</v>
      </c>
      <c r="F303" s="8">
        <v>13</v>
      </c>
      <c r="G303" s="3"/>
      <c r="H303" s="7">
        <f>ROUND(F303*G303,0)</f>
        <v>0</v>
      </c>
    </row>
    <row r="304" spans="1:8" ht="30" x14ac:dyDescent="0.25">
      <c r="A304" s="9">
        <f>MAX(A$133:A303)+1</f>
        <v>78</v>
      </c>
      <c r="B304" s="14">
        <v>764</v>
      </c>
      <c r="C304" s="70"/>
      <c r="D304" s="73" t="s">
        <v>148</v>
      </c>
      <c r="E304" s="14" t="s">
        <v>1</v>
      </c>
      <c r="F304" s="8">
        <v>20.8</v>
      </c>
      <c r="G304" s="3"/>
      <c r="H304" s="7">
        <f t="shared" ref="H304:H326" si="21">ROUND(F304*G304,0)</f>
        <v>0</v>
      </c>
    </row>
    <row r="305" spans="1:8" x14ac:dyDescent="0.2">
      <c r="A305" s="9">
        <f>MAX(A$133:A304)+1</f>
        <v>79</v>
      </c>
      <c r="B305" s="14">
        <v>764</v>
      </c>
      <c r="C305" s="70" t="s">
        <v>186</v>
      </c>
      <c r="D305" s="70" t="s">
        <v>149</v>
      </c>
      <c r="E305" s="14" t="s">
        <v>1</v>
      </c>
      <c r="F305" s="8">
        <v>39.299999999999997</v>
      </c>
      <c r="G305" s="3"/>
      <c r="H305" s="7">
        <f t="shared" si="21"/>
        <v>0</v>
      </c>
    </row>
    <row r="306" spans="1:8" x14ac:dyDescent="0.2">
      <c r="A306" s="9">
        <f>MAX(A$133:A305)+1</f>
        <v>80</v>
      </c>
      <c r="B306" s="14">
        <v>764</v>
      </c>
      <c r="C306" s="70" t="s">
        <v>187</v>
      </c>
      <c r="D306" s="70" t="s">
        <v>150</v>
      </c>
      <c r="E306" s="14" t="s">
        <v>1</v>
      </c>
      <c r="F306" s="8">
        <v>43.4</v>
      </c>
      <c r="G306" s="3"/>
      <c r="H306" s="7">
        <f t="shared" si="21"/>
        <v>0</v>
      </c>
    </row>
    <row r="307" spans="1:8" x14ac:dyDescent="0.2">
      <c r="A307" s="9">
        <f>MAX(A$133:A306)+1</f>
        <v>81</v>
      </c>
      <c r="B307" s="14">
        <v>764</v>
      </c>
      <c r="C307" s="70" t="s">
        <v>188</v>
      </c>
      <c r="D307" s="14" t="s">
        <v>144</v>
      </c>
      <c r="E307" s="14" t="s">
        <v>1</v>
      </c>
      <c r="F307" s="8">
        <v>108.8</v>
      </c>
      <c r="G307" s="3"/>
      <c r="H307" s="7">
        <f t="shared" si="21"/>
        <v>0</v>
      </c>
    </row>
    <row r="308" spans="1:8" x14ac:dyDescent="0.2">
      <c r="A308" s="9"/>
      <c r="C308" s="70"/>
      <c r="F308" s="8"/>
      <c r="G308" s="3"/>
      <c r="H308" s="7"/>
    </row>
    <row r="309" spans="1:8" x14ac:dyDescent="0.2">
      <c r="A309" s="9"/>
      <c r="C309" s="70"/>
      <c r="D309" s="70" t="s">
        <v>153</v>
      </c>
      <c r="F309" s="8"/>
      <c r="G309" s="3"/>
      <c r="H309" s="7"/>
    </row>
    <row r="310" spans="1:8" x14ac:dyDescent="0.2">
      <c r="A310" s="9">
        <f>MAX(A$133:A309)+1</f>
        <v>82</v>
      </c>
      <c r="B310" s="14">
        <v>764</v>
      </c>
      <c r="C310" s="70" t="s">
        <v>151</v>
      </c>
      <c r="D310" s="14" t="s">
        <v>152</v>
      </c>
      <c r="E310" s="14" t="s">
        <v>96</v>
      </c>
      <c r="F310" s="8">
        <v>5</v>
      </c>
      <c r="G310" s="3"/>
      <c r="H310" s="7">
        <f t="shared" ref="H310:H312" si="22">ROUND(F310*G310,0)</f>
        <v>0</v>
      </c>
    </row>
    <row r="311" spans="1:8" x14ac:dyDescent="0.2">
      <c r="A311" s="9">
        <f>MAX(A$133:A310)+1</f>
        <v>83</v>
      </c>
      <c r="B311" s="14">
        <v>764</v>
      </c>
      <c r="C311" s="70" t="s">
        <v>156</v>
      </c>
      <c r="D311" s="70" t="s">
        <v>157</v>
      </c>
      <c r="E311" s="14" t="s">
        <v>96</v>
      </c>
      <c r="F311" s="8">
        <v>1</v>
      </c>
      <c r="G311" s="3"/>
      <c r="H311" s="7">
        <f t="shared" si="22"/>
        <v>0</v>
      </c>
    </row>
    <row r="312" spans="1:8" x14ac:dyDescent="0.2">
      <c r="A312" s="9">
        <f>MAX(A$133:A311)+1</f>
        <v>84</v>
      </c>
      <c r="B312" s="14">
        <v>764</v>
      </c>
      <c r="C312" s="70" t="s">
        <v>154</v>
      </c>
      <c r="D312" s="70" t="s">
        <v>158</v>
      </c>
      <c r="E312" s="14" t="s">
        <v>2</v>
      </c>
      <c r="F312" s="8">
        <v>5</v>
      </c>
      <c r="G312" s="3"/>
      <c r="H312" s="7">
        <f t="shared" si="22"/>
        <v>0</v>
      </c>
    </row>
    <row r="313" spans="1:8" x14ac:dyDescent="0.2">
      <c r="A313" s="9">
        <f>MAX(A$133:A312)+1</f>
        <v>85</v>
      </c>
      <c r="B313" s="14">
        <v>764</v>
      </c>
      <c r="C313" s="70" t="s">
        <v>155</v>
      </c>
      <c r="D313" s="70" t="s">
        <v>159</v>
      </c>
      <c r="E313" s="14" t="s">
        <v>2</v>
      </c>
      <c r="F313" s="8">
        <v>1</v>
      </c>
      <c r="G313" s="3"/>
      <c r="H313" s="7">
        <f t="shared" ref="H313" si="23">ROUND(F313*G313,0)</f>
        <v>0</v>
      </c>
    </row>
    <row r="314" spans="1:8" x14ac:dyDescent="0.2">
      <c r="A314" s="9"/>
      <c r="C314" s="70"/>
      <c r="D314" s="70"/>
      <c r="F314" s="8"/>
      <c r="G314" s="3"/>
      <c r="H314" s="7"/>
    </row>
    <row r="315" spans="1:8" x14ac:dyDescent="0.2">
      <c r="A315" s="9">
        <f>MAX(A$133:A314)+1</f>
        <v>86</v>
      </c>
      <c r="B315" s="14">
        <v>764</v>
      </c>
      <c r="C315" s="70" t="s">
        <v>189</v>
      </c>
      <c r="D315" s="70" t="s">
        <v>160</v>
      </c>
      <c r="E315" s="14" t="s">
        <v>1</v>
      </c>
      <c r="F315" s="8">
        <v>78.400000000000006</v>
      </c>
      <c r="G315" s="3"/>
      <c r="H315" s="7">
        <f t="shared" si="21"/>
        <v>0</v>
      </c>
    </row>
    <row r="316" spans="1:8" x14ac:dyDescent="0.2">
      <c r="A316" s="9">
        <f>MAX(A$133:A315)+1</f>
        <v>87</v>
      </c>
      <c r="B316" s="14">
        <v>764</v>
      </c>
      <c r="C316" s="70"/>
      <c r="D316" s="70" t="s">
        <v>161</v>
      </c>
      <c r="E316" s="14" t="s">
        <v>1</v>
      </c>
      <c r="F316" s="8">
        <v>78.400000000000006</v>
      </c>
      <c r="G316" s="3"/>
      <c r="H316" s="7">
        <f t="shared" si="21"/>
        <v>0</v>
      </c>
    </row>
    <row r="317" spans="1:8" x14ac:dyDescent="0.2">
      <c r="A317" s="9">
        <f>MAX(A$133:A316)+1</f>
        <v>88</v>
      </c>
      <c r="B317" s="14">
        <v>764</v>
      </c>
      <c r="C317" s="70" t="s">
        <v>190</v>
      </c>
      <c r="D317" s="70" t="s">
        <v>162</v>
      </c>
      <c r="E317" s="14" t="s">
        <v>1</v>
      </c>
      <c r="F317" s="8">
        <v>78.400000000000006</v>
      </c>
      <c r="G317" s="3"/>
      <c r="H317" s="7">
        <f t="shared" si="21"/>
        <v>0</v>
      </c>
    </row>
    <row r="318" spans="1:8" x14ac:dyDescent="0.2">
      <c r="A318" s="9">
        <f>MAX(A$133:A317)+1</f>
        <v>89</v>
      </c>
      <c r="B318" s="14">
        <v>764</v>
      </c>
      <c r="C318" s="70" t="s">
        <v>191</v>
      </c>
      <c r="D318" s="70" t="s">
        <v>163</v>
      </c>
      <c r="E318" s="14" t="s">
        <v>2</v>
      </c>
      <c r="F318" s="8">
        <v>10</v>
      </c>
      <c r="G318" s="3"/>
      <c r="H318" s="7">
        <f t="shared" si="21"/>
        <v>0</v>
      </c>
    </row>
    <row r="319" spans="1:8" x14ac:dyDescent="0.2">
      <c r="A319" s="9">
        <f>MAX(A$133:A318)+1</f>
        <v>90</v>
      </c>
      <c r="B319" s="14">
        <v>764</v>
      </c>
      <c r="C319" s="70" t="s">
        <v>192</v>
      </c>
      <c r="D319" s="70" t="s">
        <v>164</v>
      </c>
      <c r="E319" s="14" t="s">
        <v>2</v>
      </c>
      <c r="F319" s="8">
        <v>5</v>
      </c>
      <c r="G319" s="3"/>
      <c r="H319" s="7">
        <f t="shared" si="21"/>
        <v>0</v>
      </c>
    </row>
    <row r="320" spans="1:8" x14ac:dyDescent="0.2">
      <c r="A320" s="9">
        <f>MAX(A$133:A319)+1</f>
        <v>91</v>
      </c>
      <c r="B320" s="14">
        <v>764</v>
      </c>
      <c r="C320" s="70" t="s">
        <v>193</v>
      </c>
      <c r="D320" s="70" t="s">
        <v>165</v>
      </c>
      <c r="E320" s="14" t="s">
        <v>2</v>
      </c>
      <c r="F320" s="8">
        <v>5</v>
      </c>
      <c r="G320" s="3"/>
      <c r="H320" s="7">
        <f t="shared" si="21"/>
        <v>0</v>
      </c>
    </row>
    <row r="321" spans="1:8" x14ac:dyDescent="0.2">
      <c r="A321" s="9">
        <f>MAX(A$133:A320)+1</f>
        <v>92</v>
      </c>
      <c r="B321" s="14">
        <v>764</v>
      </c>
      <c r="C321" s="70"/>
      <c r="D321" s="70" t="s">
        <v>166</v>
      </c>
      <c r="E321" s="14" t="s">
        <v>2</v>
      </c>
      <c r="F321" s="8">
        <v>230</v>
      </c>
      <c r="G321" s="3"/>
      <c r="H321" s="7">
        <f t="shared" si="21"/>
        <v>0</v>
      </c>
    </row>
    <row r="322" spans="1:8" ht="30" x14ac:dyDescent="0.25">
      <c r="A322" s="9">
        <f>MAX(A$133:A321)+1</f>
        <v>93</v>
      </c>
      <c r="B322" s="14">
        <v>764</v>
      </c>
      <c r="C322" s="70" t="s">
        <v>194</v>
      </c>
      <c r="D322" s="67" t="s">
        <v>145</v>
      </c>
      <c r="E322" s="14" t="s">
        <v>2</v>
      </c>
      <c r="F322" s="8">
        <v>30</v>
      </c>
      <c r="G322" s="3"/>
      <c r="H322" s="7">
        <f t="shared" si="21"/>
        <v>0</v>
      </c>
    </row>
    <row r="323" spans="1:8" x14ac:dyDescent="0.2">
      <c r="A323" s="9">
        <f>MAX(A$133:A322)+1</f>
        <v>94</v>
      </c>
      <c r="B323" s="14">
        <v>764</v>
      </c>
      <c r="C323" s="70" t="s">
        <v>195</v>
      </c>
      <c r="D323" s="70" t="s">
        <v>167</v>
      </c>
      <c r="E323" s="14" t="s">
        <v>0</v>
      </c>
      <c r="F323" s="8">
        <v>2</v>
      </c>
      <c r="G323" s="3"/>
      <c r="H323" s="7">
        <f t="shared" si="21"/>
        <v>0</v>
      </c>
    </row>
    <row r="324" spans="1:8" x14ac:dyDescent="0.2">
      <c r="A324" s="9">
        <f>MAX(A$133:A323)+1</f>
        <v>95</v>
      </c>
      <c r="B324" s="14">
        <v>764</v>
      </c>
      <c r="C324" s="70" t="s">
        <v>196</v>
      </c>
      <c r="D324" s="70" t="s">
        <v>168</v>
      </c>
      <c r="E324" s="14" t="s">
        <v>1</v>
      </c>
      <c r="F324" s="8">
        <v>4.5999999999999996</v>
      </c>
      <c r="G324" s="3"/>
      <c r="H324" s="7">
        <f t="shared" si="21"/>
        <v>0</v>
      </c>
    </row>
    <row r="325" spans="1:8" ht="30" x14ac:dyDescent="0.25">
      <c r="A325" s="9">
        <f>MAX(A$133:A324)+1</f>
        <v>96</v>
      </c>
      <c r="B325" s="14">
        <v>764</v>
      </c>
      <c r="C325" s="70"/>
      <c r="D325" s="73" t="s">
        <v>169</v>
      </c>
      <c r="E325" s="14" t="s">
        <v>2</v>
      </c>
      <c r="F325" s="8">
        <v>4</v>
      </c>
      <c r="G325" s="3"/>
      <c r="H325" s="7">
        <f t="shared" si="21"/>
        <v>0</v>
      </c>
    </row>
    <row r="326" spans="1:8" x14ac:dyDescent="0.2">
      <c r="A326" s="9">
        <f>MAX(A$133:A325)+1</f>
        <v>97</v>
      </c>
      <c r="B326" s="14">
        <v>764</v>
      </c>
      <c r="C326" s="70" t="s">
        <v>197</v>
      </c>
      <c r="D326" s="70" t="s">
        <v>170</v>
      </c>
      <c r="E326" s="14" t="s">
        <v>2</v>
      </c>
      <c r="F326" s="8">
        <v>24</v>
      </c>
      <c r="G326" s="3"/>
      <c r="H326" s="7">
        <f t="shared" si="21"/>
        <v>0</v>
      </c>
    </row>
    <row r="327" spans="1:8" x14ac:dyDescent="0.2">
      <c r="A327" s="9">
        <f>MAX(A$133:A326)+1</f>
        <v>98</v>
      </c>
      <c r="B327" s="14">
        <v>764</v>
      </c>
      <c r="C327" s="70" t="s">
        <v>199</v>
      </c>
      <c r="D327" s="42" t="s">
        <v>198</v>
      </c>
      <c r="E327" s="70" t="s">
        <v>95</v>
      </c>
      <c r="F327" s="8">
        <f>ROUND(SUM(F305:F307,F315)*0.175,1)</f>
        <v>47.2</v>
      </c>
      <c r="G327" s="3"/>
      <c r="H327" s="7">
        <f t="shared" ref="H327" si="24">ROUND(F327*G327,0)</f>
        <v>0</v>
      </c>
    </row>
    <row r="328" spans="1:8" x14ac:dyDescent="0.2">
      <c r="A328" s="9"/>
      <c r="D328" s="1"/>
      <c r="F328" s="8"/>
      <c r="G328" s="3"/>
      <c r="H328" s="7"/>
    </row>
    <row r="329" spans="1:8" x14ac:dyDescent="0.2">
      <c r="A329" s="9">
        <f>MAX(A$133:A328)+1</f>
        <v>99</v>
      </c>
      <c r="B329" s="14">
        <v>764</v>
      </c>
      <c r="C329" s="14" t="s">
        <v>126</v>
      </c>
      <c r="D329" s="1" t="s">
        <v>127</v>
      </c>
      <c r="E329" s="14" t="s">
        <v>10</v>
      </c>
      <c r="F329" s="8">
        <f>SUM(H297:H328)</f>
        <v>0</v>
      </c>
      <c r="G329" s="12">
        <v>0</v>
      </c>
      <c r="H329" s="7">
        <f>ROUND(F329*G329,0)</f>
        <v>0</v>
      </c>
    </row>
    <row r="330" spans="1:8" x14ac:dyDescent="0.2">
      <c r="D330" s="6"/>
      <c r="F330" s="4"/>
      <c r="G330" s="3"/>
      <c r="H330" s="4"/>
    </row>
    <row r="331" spans="1:8" x14ac:dyDescent="0.2">
      <c r="D331" s="5" t="str">
        <f>D297&amp;"  -  celkem"</f>
        <v>Konstrukce klempířské  -  celkem</v>
      </c>
      <c r="F331" s="4"/>
      <c r="G331" s="3"/>
      <c r="H331" s="2">
        <f>SUM(H297:H330)</f>
        <v>0</v>
      </c>
    </row>
    <row r="338" spans="1:8" ht="18.75" x14ac:dyDescent="0.2">
      <c r="D338" s="10" t="str">
        <f>P_113</f>
        <v>Krytiny tvrdé</v>
      </c>
      <c r="F338" s="4"/>
      <c r="G338" s="3"/>
      <c r="H338" s="4"/>
    </row>
    <row r="339" spans="1:8" x14ac:dyDescent="0.2">
      <c r="D339" s="6"/>
      <c r="F339" s="4"/>
      <c r="G339" s="3"/>
      <c r="H339" s="4"/>
    </row>
    <row r="340" spans="1:8" x14ac:dyDescent="0.2">
      <c r="D340" s="6"/>
      <c r="F340" s="4"/>
      <c r="G340" s="3"/>
      <c r="H340" s="4"/>
    </row>
    <row r="341" spans="1:8" ht="30" x14ac:dyDescent="0.2">
      <c r="A341" s="9">
        <f>MAX(A$133:A340)+1</f>
        <v>100</v>
      </c>
      <c r="B341" s="14">
        <v>765</v>
      </c>
      <c r="C341" s="14" t="s">
        <v>420</v>
      </c>
      <c r="D341" s="1" t="s">
        <v>421</v>
      </c>
      <c r="E341" s="14" t="s">
        <v>0</v>
      </c>
      <c r="F341" s="8">
        <f>0.9*397</f>
        <v>357.3</v>
      </c>
      <c r="G341" s="3"/>
      <c r="H341" s="7">
        <f>ROUND(F341*G341,0)</f>
        <v>0</v>
      </c>
    </row>
    <row r="342" spans="1:8" ht="30" x14ac:dyDescent="0.2">
      <c r="A342" s="9">
        <f>MAX(A$133:A341)+1</f>
        <v>101</v>
      </c>
      <c r="B342" s="14">
        <v>765</v>
      </c>
      <c r="C342" s="14" t="s">
        <v>422</v>
      </c>
      <c r="D342" s="1" t="s">
        <v>423</v>
      </c>
      <c r="E342" s="14" t="s">
        <v>0</v>
      </c>
      <c r="F342" s="8">
        <f>0.9*(32+2*9.6)</f>
        <v>46.080000000000005</v>
      </c>
      <c r="G342" s="3"/>
      <c r="H342" s="7">
        <f>ROUND(F342*G342,0)</f>
        <v>0</v>
      </c>
    </row>
    <row r="343" spans="1:8" x14ac:dyDescent="0.2">
      <c r="A343" s="9">
        <f>MAX(A$133:A342)+1</f>
        <v>102</v>
      </c>
      <c r="B343" s="14">
        <v>765</v>
      </c>
      <c r="C343" s="14" t="s">
        <v>218</v>
      </c>
      <c r="D343" s="1" t="s">
        <v>219</v>
      </c>
      <c r="E343" s="14" t="s">
        <v>0</v>
      </c>
      <c r="F343" s="8">
        <f>0.9*(32+2*9.6)</f>
        <v>46.080000000000005</v>
      </c>
      <c r="G343" s="3"/>
      <c r="H343" s="7">
        <f>ROUND(F343*G343,0)</f>
        <v>0</v>
      </c>
    </row>
    <row r="344" spans="1:8" x14ac:dyDescent="0.2">
      <c r="A344" s="9"/>
      <c r="D344" s="1"/>
      <c r="F344" s="8"/>
      <c r="G344" s="3"/>
      <c r="H344" s="7"/>
    </row>
    <row r="345" spans="1:8" ht="30" x14ac:dyDescent="0.2">
      <c r="A345" s="9">
        <f>MAX(A$133:A344)+1</f>
        <v>103</v>
      </c>
      <c r="B345" s="14">
        <v>765</v>
      </c>
      <c r="C345" s="70" t="s">
        <v>220</v>
      </c>
      <c r="D345" s="1" t="s">
        <v>217</v>
      </c>
      <c r="E345" s="14" t="s">
        <v>2</v>
      </c>
      <c r="F345" s="8">
        <v>7</v>
      </c>
      <c r="G345" s="3"/>
      <c r="H345" s="7">
        <f t="shared" ref="H345" si="25">ROUND(F345*G345,0)</f>
        <v>0</v>
      </c>
    </row>
    <row r="346" spans="1:8" x14ac:dyDescent="0.2">
      <c r="A346" s="9"/>
      <c r="C346" s="70"/>
      <c r="D346" s="1"/>
      <c r="F346" s="8"/>
      <c r="G346" s="3"/>
      <c r="H346" s="7"/>
    </row>
    <row r="347" spans="1:8" x14ac:dyDescent="0.2">
      <c r="A347" s="9"/>
      <c r="C347" s="70"/>
      <c r="D347" s="1"/>
      <c r="F347" s="8"/>
      <c r="G347" s="3"/>
      <c r="H347" s="7"/>
    </row>
    <row r="348" spans="1:8" x14ac:dyDescent="0.2">
      <c r="A348" s="9"/>
      <c r="C348" s="70"/>
      <c r="D348" s="11" t="s">
        <v>282</v>
      </c>
      <c r="F348" s="8"/>
      <c r="G348" s="3"/>
      <c r="H348" s="7"/>
    </row>
    <row r="349" spans="1:8" x14ac:dyDescent="0.2">
      <c r="A349" s="9"/>
      <c r="C349" s="70"/>
      <c r="D349" s="1"/>
      <c r="F349" s="8"/>
      <c r="G349" s="3"/>
      <c r="H349" s="7"/>
    </row>
    <row r="350" spans="1:8" x14ac:dyDescent="0.2">
      <c r="A350" s="9">
        <f>MAX(A$133:A349)+1</f>
        <v>104</v>
      </c>
      <c r="B350" s="14">
        <v>765</v>
      </c>
      <c r="C350" s="70" t="s">
        <v>287</v>
      </c>
      <c r="D350" s="1" t="s">
        <v>288</v>
      </c>
      <c r="E350" s="14" t="s">
        <v>0</v>
      </c>
      <c r="F350" s="8">
        <f>F278</f>
        <v>448.2</v>
      </c>
      <c r="G350" s="3"/>
      <c r="H350" s="7">
        <f t="shared" ref="H350:H355" si="26">ROUND(F350*G350,0)</f>
        <v>0</v>
      </c>
    </row>
    <row r="351" spans="1:8" ht="30" x14ac:dyDescent="0.2">
      <c r="A351" s="9">
        <f>MAX(A$133:A350)+1</f>
        <v>105</v>
      </c>
      <c r="B351" s="14">
        <v>765</v>
      </c>
      <c r="C351" s="70"/>
      <c r="D351" s="1" t="s">
        <v>289</v>
      </c>
      <c r="E351" s="14" t="s">
        <v>0</v>
      </c>
      <c r="F351" s="8">
        <f>ROUND(F350*1.15,0)</f>
        <v>515</v>
      </c>
      <c r="G351" s="3"/>
      <c r="H351" s="7">
        <f t="shared" si="26"/>
        <v>0</v>
      </c>
    </row>
    <row r="352" spans="1:8" x14ac:dyDescent="0.2">
      <c r="A352" s="9">
        <f>MAX(A$133:A351)+1</f>
        <v>106</v>
      </c>
      <c r="B352" s="14">
        <v>765</v>
      </c>
      <c r="C352" s="70" t="s">
        <v>291</v>
      </c>
      <c r="D352" s="1" t="s">
        <v>283</v>
      </c>
      <c r="E352" s="14" t="s">
        <v>1</v>
      </c>
      <c r="F352" s="8">
        <v>586</v>
      </c>
      <c r="G352" s="3"/>
      <c r="H352" s="7">
        <f t="shared" si="26"/>
        <v>0</v>
      </c>
    </row>
    <row r="353" spans="1:8" ht="30" x14ac:dyDescent="0.2">
      <c r="A353" s="9">
        <f>MAX(A$133:A352)+1</f>
        <v>107</v>
      </c>
      <c r="B353" s="14">
        <v>765</v>
      </c>
      <c r="C353" s="70" t="s">
        <v>290</v>
      </c>
      <c r="D353" s="1" t="s">
        <v>284</v>
      </c>
      <c r="E353" s="14" t="s">
        <v>1</v>
      </c>
      <c r="F353" s="8">
        <f>F352</f>
        <v>586</v>
      </c>
      <c r="G353" s="3"/>
      <c r="H353" s="7">
        <f t="shared" si="26"/>
        <v>0</v>
      </c>
    </row>
    <row r="354" spans="1:8" x14ac:dyDescent="0.2">
      <c r="A354" s="9">
        <f>MAX(A$133:A353)+1</f>
        <v>108</v>
      </c>
      <c r="B354" s="14">
        <v>765</v>
      </c>
      <c r="C354" s="70"/>
      <c r="D354" s="1" t="s">
        <v>285</v>
      </c>
      <c r="E354" s="14" t="s">
        <v>9</v>
      </c>
      <c r="F354" s="8">
        <f>30+5</f>
        <v>35</v>
      </c>
      <c r="G354" s="3"/>
      <c r="H354" s="7">
        <f t="shared" si="26"/>
        <v>0</v>
      </c>
    </row>
    <row r="355" spans="1:8" ht="30" x14ac:dyDescent="0.2">
      <c r="A355" s="9">
        <f>MAX(A$133:A354)+1</f>
        <v>109</v>
      </c>
      <c r="B355" s="14">
        <v>765</v>
      </c>
      <c r="C355" s="70" t="s">
        <v>292</v>
      </c>
      <c r="D355" s="1" t="s">
        <v>286</v>
      </c>
      <c r="E355" s="14" t="s">
        <v>9</v>
      </c>
      <c r="F355" s="8">
        <v>11</v>
      </c>
      <c r="G355" s="3"/>
      <c r="H355" s="7">
        <f t="shared" si="26"/>
        <v>0</v>
      </c>
    </row>
    <row r="356" spans="1:8" x14ac:dyDescent="0.2">
      <c r="A356" s="9"/>
      <c r="D356" s="1"/>
      <c r="F356" s="8"/>
      <c r="G356" s="3"/>
      <c r="H356" s="7"/>
    </row>
    <row r="357" spans="1:8" x14ac:dyDescent="0.2">
      <c r="A357" s="9">
        <f>MAX(A$133:A356)+1</f>
        <v>110</v>
      </c>
      <c r="B357" s="14">
        <v>765</v>
      </c>
      <c r="C357" s="14" t="s">
        <v>128</v>
      </c>
      <c r="D357" s="1" t="s">
        <v>129</v>
      </c>
      <c r="E357" s="14" t="s">
        <v>10</v>
      </c>
      <c r="F357" s="8">
        <f>SUM(H338:H356)</f>
        <v>0</v>
      </c>
      <c r="G357" s="12">
        <v>0</v>
      </c>
      <c r="H357" s="7">
        <f>ROUND(F357*G357,0)</f>
        <v>0</v>
      </c>
    </row>
    <row r="358" spans="1:8" x14ac:dyDescent="0.2">
      <c r="D358" s="6"/>
      <c r="F358" s="4"/>
      <c r="G358" s="3"/>
      <c r="H358" s="4"/>
    </row>
    <row r="359" spans="1:8" x14ac:dyDescent="0.2">
      <c r="D359" s="5" t="str">
        <f>D338&amp;"  -  celkem"</f>
        <v>Krytiny tvrdé  -  celkem</v>
      </c>
      <c r="F359" s="4"/>
      <c r="G359" s="3"/>
      <c r="H359" s="2">
        <f>SUM(H338:H358)</f>
        <v>0</v>
      </c>
    </row>
    <row r="366" spans="1:8" ht="18.75" x14ac:dyDescent="0.2">
      <c r="D366" s="10" t="str">
        <f>P_112</f>
        <v>Okna</v>
      </c>
      <c r="F366" s="4"/>
      <c r="G366" s="3"/>
      <c r="H366" s="4"/>
    </row>
    <row r="367" spans="1:8" x14ac:dyDescent="0.2">
      <c r="D367" s="6"/>
      <c r="F367" s="4"/>
      <c r="G367" s="3"/>
      <c r="H367" s="4"/>
    </row>
    <row r="368" spans="1:8" x14ac:dyDescent="0.2">
      <c r="D368" s="6"/>
      <c r="F368" s="4"/>
      <c r="G368" s="3"/>
      <c r="H368" s="4"/>
    </row>
    <row r="369" spans="1:9" ht="45" x14ac:dyDescent="0.2">
      <c r="D369" s="62" t="s">
        <v>117</v>
      </c>
      <c r="F369" s="4"/>
      <c r="G369" s="3"/>
      <c r="H369" s="4"/>
    </row>
    <row r="370" spans="1:9" x14ac:dyDescent="0.2">
      <c r="D370" s="6"/>
      <c r="F370" s="4"/>
      <c r="G370" s="3"/>
      <c r="H370" s="4"/>
    </row>
    <row r="371" spans="1:9" x14ac:dyDescent="0.2">
      <c r="A371" s="9">
        <f>MAX(A$133:A370)+1</f>
        <v>111</v>
      </c>
      <c r="B371" s="14">
        <v>766</v>
      </c>
      <c r="C371" s="14" t="s">
        <v>176</v>
      </c>
      <c r="D371" s="1" t="s">
        <v>179</v>
      </c>
      <c r="E371" s="14" t="s">
        <v>2</v>
      </c>
      <c r="F371" s="8">
        <v>2</v>
      </c>
      <c r="G371" s="3"/>
      <c r="H371" s="7">
        <f>ROUND(F371*G371,0)</f>
        <v>0</v>
      </c>
      <c r="I371" s="7"/>
    </row>
    <row r="372" spans="1:9" x14ac:dyDescent="0.2">
      <c r="A372" s="9">
        <f>MAX(A$133:A371)+1</f>
        <v>112</v>
      </c>
      <c r="B372" s="14">
        <v>799</v>
      </c>
      <c r="C372" s="70" t="s">
        <v>182</v>
      </c>
      <c r="D372" s="1" t="s">
        <v>173</v>
      </c>
      <c r="E372" s="14" t="s">
        <v>2</v>
      </c>
      <c r="F372" s="8">
        <v>2</v>
      </c>
      <c r="G372" s="3"/>
      <c r="H372" s="7">
        <f>ROUND(F372*G372,0)</f>
        <v>0</v>
      </c>
      <c r="I372" s="7"/>
    </row>
    <row r="373" spans="1:9" x14ac:dyDescent="0.2">
      <c r="A373" s="9">
        <f>MAX(A$133:A372)+1</f>
        <v>113</v>
      </c>
      <c r="B373" s="14">
        <v>799</v>
      </c>
      <c r="C373" s="14" t="s">
        <v>177</v>
      </c>
      <c r="D373" s="1" t="s">
        <v>178</v>
      </c>
      <c r="E373" s="14" t="s">
        <v>2</v>
      </c>
      <c r="F373" s="8">
        <v>11</v>
      </c>
      <c r="G373" s="3"/>
      <c r="H373" s="7">
        <f t="shared" ref="H373:H376" si="27">ROUND(F373*G373,0)</f>
        <v>0</v>
      </c>
      <c r="I373" s="7"/>
    </row>
    <row r="374" spans="1:9" x14ac:dyDescent="0.2">
      <c r="A374" s="9">
        <f>MAX(A$133:A373)+1</f>
        <v>114</v>
      </c>
      <c r="B374" s="14">
        <v>799</v>
      </c>
      <c r="C374" s="14" t="s">
        <v>180</v>
      </c>
      <c r="D374" s="1" t="s">
        <v>181</v>
      </c>
      <c r="E374" s="14" t="s">
        <v>96</v>
      </c>
      <c r="F374" s="8">
        <f>F373</f>
        <v>11</v>
      </c>
      <c r="G374" s="3"/>
      <c r="H374" s="7">
        <f t="shared" ref="H374" si="28">ROUND(F374*G374,0)</f>
        <v>0</v>
      </c>
      <c r="I374" s="7"/>
    </row>
    <row r="375" spans="1:9" ht="30" x14ac:dyDescent="0.2">
      <c r="A375" s="9">
        <f>MAX(A$133:A374)+1</f>
        <v>115</v>
      </c>
      <c r="B375" s="14">
        <v>799</v>
      </c>
      <c r="C375" s="70" t="s">
        <v>183</v>
      </c>
      <c r="D375" s="1" t="s">
        <v>174</v>
      </c>
      <c r="E375" s="14" t="s">
        <v>2</v>
      </c>
      <c r="F375" s="8">
        <v>11</v>
      </c>
      <c r="G375" s="3"/>
      <c r="H375" s="7">
        <f t="shared" si="27"/>
        <v>0</v>
      </c>
      <c r="I375" s="7"/>
    </row>
    <row r="376" spans="1:9" x14ac:dyDescent="0.2">
      <c r="A376" s="9">
        <f>MAX(A$133:A375)+1</f>
        <v>116</v>
      </c>
      <c r="B376" s="14">
        <v>766</v>
      </c>
      <c r="D376" s="1" t="s">
        <v>172</v>
      </c>
      <c r="E376" s="14" t="s">
        <v>2</v>
      </c>
      <c r="F376" s="8">
        <v>13</v>
      </c>
      <c r="G376" s="3"/>
      <c r="H376" s="7">
        <f t="shared" si="27"/>
        <v>0</v>
      </c>
      <c r="I376" s="7"/>
    </row>
    <row r="377" spans="1:9" ht="30" x14ac:dyDescent="0.2">
      <c r="A377" s="9">
        <f>MAX(A$133:A376)+1</f>
        <v>117</v>
      </c>
      <c r="B377" s="14">
        <v>766</v>
      </c>
      <c r="D377" s="1" t="s">
        <v>184</v>
      </c>
      <c r="E377" s="70" t="s">
        <v>185</v>
      </c>
      <c r="F377" s="8">
        <v>2</v>
      </c>
      <c r="G377" s="3"/>
      <c r="H377" s="7">
        <f t="shared" ref="H377" si="29">ROUND(F377*G377,0)</f>
        <v>0</v>
      </c>
      <c r="I377" s="7"/>
    </row>
    <row r="378" spans="1:9" x14ac:dyDescent="0.2">
      <c r="A378" s="9"/>
      <c r="D378" s="1"/>
      <c r="F378" s="8"/>
      <c r="G378" s="3"/>
      <c r="H378" s="7"/>
    </row>
    <row r="379" spans="1:9" x14ac:dyDescent="0.2">
      <c r="A379" s="9">
        <f>MAX(A$133:A378)+1</f>
        <v>118</v>
      </c>
      <c r="B379" s="14">
        <v>766</v>
      </c>
      <c r="C379" s="14" t="s">
        <v>130</v>
      </c>
      <c r="D379" s="1" t="s">
        <v>131</v>
      </c>
      <c r="E379" s="14" t="s">
        <v>10</v>
      </c>
      <c r="F379" s="8">
        <f>SUM(H366:H378)</f>
        <v>0</v>
      </c>
      <c r="G379" s="12">
        <v>0</v>
      </c>
      <c r="H379" s="7">
        <f>ROUND(F379*G379,0)</f>
        <v>0</v>
      </c>
    </row>
    <row r="380" spans="1:9" x14ac:dyDescent="0.2">
      <c r="D380" s="6"/>
      <c r="F380" s="4"/>
      <c r="G380" s="3"/>
      <c r="H380" s="4"/>
    </row>
    <row r="381" spans="1:9" x14ac:dyDescent="0.2">
      <c r="D381" s="5" t="str">
        <f>D366&amp;"  -  celkem"</f>
        <v>Okna  -  celkem</v>
      </c>
      <c r="F381" s="4"/>
      <c r="G381" s="3"/>
      <c r="H381" s="2">
        <f>SUM(H366:H380)</f>
        <v>0</v>
      </c>
    </row>
    <row r="388" spans="1:9" ht="18.75" x14ac:dyDescent="0.2">
      <c r="D388" s="10" t="str">
        <f>P_116</f>
        <v>Konstrukce zámečnické</v>
      </c>
      <c r="F388" s="4"/>
      <c r="G388" s="3"/>
      <c r="H388" s="4"/>
    </row>
    <row r="389" spans="1:9" x14ac:dyDescent="0.2">
      <c r="D389" s="6"/>
      <c r="F389" s="4"/>
      <c r="G389" s="3"/>
      <c r="H389" s="4"/>
    </row>
    <row r="390" spans="1:9" x14ac:dyDescent="0.2">
      <c r="D390" s="6"/>
      <c r="F390" s="4"/>
      <c r="G390" s="3"/>
      <c r="H390" s="4"/>
    </row>
    <row r="391" spans="1:9" ht="45" x14ac:dyDescent="0.2">
      <c r="D391" s="62" t="s">
        <v>117</v>
      </c>
      <c r="F391" s="4"/>
      <c r="G391" s="3"/>
      <c r="H391" s="4"/>
    </row>
    <row r="392" spans="1:9" x14ac:dyDescent="0.2">
      <c r="D392" s="6"/>
      <c r="F392" s="4"/>
      <c r="G392" s="3"/>
      <c r="H392" s="4"/>
      <c r="I392" s="41" t="s">
        <v>297</v>
      </c>
    </row>
    <row r="393" spans="1:9" x14ac:dyDescent="0.2">
      <c r="A393" s="9">
        <f>MAX(A$133:A392)+1</f>
        <v>119</v>
      </c>
      <c r="B393" s="14">
        <v>767</v>
      </c>
      <c r="C393" s="70"/>
      <c r="D393" s="14" t="s">
        <v>300</v>
      </c>
      <c r="E393" s="14" t="s">
        <v>2</v>
      </c>
      <c r="F393" s="8">
        <v>1</v>
      </c>
      <c r="G393" s="3"/>
      <c r="H393" s="7">
        <f>ROUND(F393*G393,0)</f>
        <v>0</v>
      </c>
      <c r="I393" s="14">
        <v>42.24</v>
      </c>
    </row>
    <row r="394" spans="1:9" x14ac:dyDescent="0.2">
      <c r="A394" s="9">
        <f>MAX(A$133:A393)+1</f>
        <v>120</v>
      </c>
      <c r="B394" s="14">
        <v>767</v>
      </c>
      <c r="C394" s="70"/>
      <c r="D394" s="14" t="s">
        <v>301</v>
      </c>
      <c r="E394" s="14" t="s">
        <v>2</v>
      </c>
      <c r="F394" s="8">
        <v>1</v>
      </c>
      <c r="G394" s="3"/>
      <c r="H394" s="7">
        <f>ROUND(F394*G394,0)</f>
        <v>0</v>
      </c>
      <c r="I394" s="14">
        <v>61.01</v>
      </c>
    </row>
    <row r="395" spans="1:9" x14ac:dyDescent="0.2">
      <c r="A395" s="9">
        <f>MAX(A$133:A394)+1</f>
        <v>121</v>
      </c>
      <c r="B395" s="14">
        <v>767</v>
      </c>
      <c r="C395" s="70"/>
      <c r="D395" s="14" t="s">
        <v>302</v>
      </c>
      <c r="E395" s="14" t="s">
        <v>2</v>
      </c>
      <c r="F395" s="8">
        <v>1</v>
      </c>
      <c r="G395" s="3"/>
      <c r="H395" s="7">
        <f t="shared" ref="H395:H408" si="30">ROUND(F395*G395,0)</f>
        <v>0</v>
      </c>
      <c r="I395" s="14">
        <v>55.75</v>
      </c>
    </row>
    <row r="396" spans="1:9" x14ac:dyDescent="0.2">
      <c r="A396" s="9">
        <f>MAX(A$133:A395)+1</f>
        <v>122</v>
      </c>
      <c r="B396" s="14">
        <v>767</v>
      </c>
      <c r="C396" s="70"/>
      <c r="D396" s="14" t="s">
        <v>303</v>
      </c>
      <c r="E396" s="14" t="s">
        <v>2</v>
      </c>
      <c r="F396" s="8">
        <v>1</v>
      </c>
      <c r="G396" s="3"/>
      <c r="H396" s="7">
        <f t="shared" si="30"/>
        <v>0</v>
      </c>
      <c r="I396" s="14">
        <v>30.64</v>
      </c>
    </row>
    <row r="397" spans="1:9" x14ac:dyDescent="0.2">
      <c r="A397" s="9">
        <f>MAX(A$133:A396)+1</f>
        <v>123</v>
      </c>
      <c r="B397" s="14">
        <v>767</v>
      </c>
      <c r="C397" s="70"/>
      <c r="D397" s="14" t="s">
        <v>304</v>
      </c>
      <c r="E397" s="14" t="s">
        <v>2</v>
      </c>
      <c r="F397" s="8">
        <v>1</v>
      </c>
      <c r="G397" s="3"/>
      <c r="H397" s="7">
        <f t="shared" si="30"/>
        <v>0</v>
      </c>
      <c r="I397" s="14">
        <v>57.54</v>
      </c>
    </row>
    <row r="398" spans="1:9" x14ac:dyDescent="0.2">
      <c r="A398" s="9">
        <f>MAX(A$133:A397)+1</f>
        <v>124</v>
      </c>
      <c r="B398" s="14">
        <v>767</v>
      </c>
      <c r="C398" s="70"/>
      <c r="D398" s="14" t="s">
        <v>305</v>
      </c>
      <c r="E398" s="14" t="s">
        <v>2</v>
      </c>
      <c r="F398" s="8">
        <v>1</v>
      </c>
      <c r="G398" s="3"/>
      <c r="H398" s="7">
        <f t="shared" si="30"/>
        <v>0</v>
      </c>
      <c r="I398" s="14">
        <v>34.43</v>
      </c>
    </row>
    <row r="399" spans="1:9" x14ac:dyDescent="0.2">
      <c r="A399" s="9">
        <f>MAX(A$133:A398)+1</f>
        <v>125</v>
      </c>
      <c r="B399" s="14">
        <v>767</v>
      </c>
      <c r="C399" s="70"/>
      <c r="D399" s="14" t="s">
        <v>306</v>
      </c>
      <c r="E399" s="14" t="s">
        <v>2</v>
      </c>
      <c r="F399" s="8">
        <v>1</v>
      </c>
      <c r="G399" s="3"/>
      <c r="H399" s="7">
        <f t="shared" si="30"/>
        <v>0</v>
      </c>
      <c r="I399" s="14">
        <v>40.82</v>
      </c>
    </row>
    <row r="400" spans="1:9" x14ac:dyDescent="0.2">
      <c r="A400" s="9">
        <f>MAX(A$133:A399)+1</f>
        <v>126</v>
      </c>
      <c r="B400" s="14">
        <v>767</v>
      </c>
      <c r="C400" s="70"/>
      <c r="D400" s="14" t="s">
        <v>307</v>
      </c>
      <c r="E400" s="14" t="s">
        <v>2</v>
      </c>
      <c r="F400" s="8">
        <v>1</v>
      </c>
      <c r="G400" s="3"/>
      <c r="H400" s="7">
        <f t="shared" si="30"/>
        <v>0</v>
      </c>
      <c r="I400" s="14">
        <v>40.82</v>
      </c>
    </row>
    <row r="401" spans="1:9" x14ac:dyDescent="0.2">
      <c r="A401" s="9">
        <f>MAX(A$133:A400)+1</f>
        <v>127</v>
      </c>
      <c r="B401" s="14">
        <v>767</v>
      </c>
      <c r="C401" s="70"/>
      <c r="D401" s="14" t="s">
        <v>308</v>
      </c>
      <c r="E401" s="14" t="s">
        <v>2</v>
      </c>
      <c r="F401" s="8">
        <v>1</v>
      </c>
      <c r="G401" s="3"/>
      <c r="H401" s="7">
        <f t="shared" si="30"/>
        <v>0</v>
      </c>
      <c r="I401" s="14">
        <v>54.21</v>
      </c>
    </row>
    <row r="402" spans="1:9" x14ac:dyDescent="0.2">
      <c r="A402" s="9">
        <f>MAX(A$133:A401)+1</f>
        <v>128</v>
      </c>
      <c r="B402" s="14">
        <v>767</v>
      </c>
      <c r="C402" s="70"/>
      <c r="D402" s="14" t="s">
        <v>309</v>
      </c>
      <c r="E402" s="14" t="s">
        <v>2</v>
      </c>
      <c r="F402" s="8">
        <v>1</v>
      </c>
      <c r="G402" s="3"/>
      <c r="H402" s="7">
        <f t="shared" si="30"/>
        <v>0</v>
      </c>
      <c r="I402" s="14">
        <v>550.41</v>
      </c>
    </row>
    <row r="403" spans="1:9" x14ac:dyDescent="0.2">
      <c r="A403" s="9">
        <f>MAX(A$133:A402)+1</f>
        <v>129</v>
      </c>
      <c r="B403" s="14">
        <v>767</v>
      </c>
      <c r="C403" s="70"/>
      <c r="D403" s="14" t="s">
        <v>310</v>
      </c>
      <c r="E403" s="14" t="s">
        <v>2</v>
      </c>
      <c r="F403" s="8">
        <v>1</v>
      </c>
      <c r="G403" s="3"/>
      <c r="H403" s="7">
        <f t="shared" si="30"/>
        <v>0</v>
      </c>
      <c r="I403" s="14">
        <v>110.58</v>
      </c>
    </row>
    <row r="404" spans="1:9" x14ac:dyDescent="0.2">
      <c r="A404" s="9">
        <f>MAX(A$133:A403)+1</f>
        <v>130</v>
      </c>
      <c r="B404" s="14">
        <v>767</v>
      </c>
      <c r="C404" s="70"/>
      <c r="D404" s="14" t="s">
        <v>311</v>
      </c>
      <c r="E404" s="14" t="s">
        <v>2</v>
      </c>
      <c r="F404" s="8">
        <v>1</v>
      </c>
      <c r="G404" s="3"/>
      <c r="H404" s="7">
        <f t="shared" si="30"/>
        <v>0</v>
      </c>
      <c r="I404" s="14">
        <v>161.57</v>
      </c>
    </row>
    <row r="405" spans="1:9" x14ac:dyDescent="0.2">
      <c r="A405" s="9">
        <f>MAX(A$133:A404)+1</f>
        <v>131</v>
      </c>
      <c r="B405" s="14">
        <v>767</v>
      </c>
      <c r="C405" s="70"/>
      <c r="D405" s="14" t="s">
        <v>312</v>
      </c>
      <c r="E405" s="14" t="s">
        <v>2</v>
      </c>
      <c r="F405" s="8">
        <v>1</v>
      </c>
      <c r="G405" s="3"/>
      <c r="H405" s="7">
        <f t="shared" si="30"/>
        <v>0</v>
      </c>
      <c r="I405" s="14">
        <v>48.19</v>
      </c>
    </row>
    <row r="406" spans="1:9" x14ac:dyDescent="0.2">
      <c r="A406" s="9">
        <f>MAX(A$133:A405)+1</f>
        <v>132</v>
      </c>
      <c r="B406" s="14">
        <v>767</v>
      </c>
      <c r="C406" s="70"/>
      <c r="D406" s="14" t="s">
        <v>313</v>
      </c>
      <c r="E406" s="14" t="s">
        <v>2</v>
      </c>
      <c r="F406" s="8">
        <v>22</v>
      </c>
      <c r="G406" s="3"/>
      <c r="H406" s="7">
        <f t="shared" si="30"/>
        <v>0</v>
      </c>
    </row>
    <row r="407" spans="1:9" x14ac:dyDescent="0.2">
      <c r="A407" s="9">
        <f>MAX(A$133:A406)+1</f>
        <v>133</v>
      </c>
      <c r="B407" s="14">
        <v>767</v>
      </c>
      <c r="C407" s="70"/>
      <c r="D407" s="14" t="s">
        <v>314</v>
      </c>
      <c r="E407" s="14" t="s">
        <v>1</v>
      </c>
      <c r="F407" s="8">
        <v>12.7</v>
      </c>
      <c r="G407" s="3"/>
      <c r="H407" s="7">
        <f t="shared" si="30"/>
        <v>0</v>
      </c>
    </row>
    <row r="408" spans="1:9" x14ac:dyDescent="0.2">
      <c r="A408" s="9">
        <f>MAX(A$133:A407)+1</f>
        <v>134</v>
      </c>
      <c r="B408" s="14">
        <v>767</v>
      </c>
      <c r="C408" s="70"/>
      <c r="D408" s="14" t="s">
        <v>315</v>
      </c>
      <c r="E408" s="14" t="s">
        <v>2</v>
      </c>
      <c r="F408" s="8">
        <v>1</v>
      </c>
      <c r="G408" s="3"/>
      <c r="H408" s="7">
        <f t="shared" si="30"/>
        <v>0</v>
      </c>
    </row>
    <row r="409" spans="1:9" x14ac:dyDescent="0.2">
      <c r="A409" s="9"/>
      <c r="C409" s="70"/>
      <c r="D409" s="1"/>
      <c r="F409" s="8"/>
      <c r="G409" s="3"/>
      <c r="H409" s="7"/>
    </row>
    <row r="410" spans="1:9" x14ac:dyDescent="0.2">
      <c r="A410" s="9">
        <f>MAX(A$133:A409)+1</f>
        <v>135</v>
      </c>
      <c r="B410" s="14">
        <v>783</v>
      </c>
      <c r="C410" s="70" t="s">
        <v>299</v>
      </c>
      <c r="D410" s="1" t="s">
        <v>298</v>
      </c>
      <c r="E410" s="70" t="s">
        <v>0</v>
      </c>
      <c r="F410" s="8">
        <f>ROUND(SUM(I393:I405)*0.064,1)</f>
        <v>82.4</v>
      </c>
      <c r="G410" s="3"/>
      <c r="H410" s="7">
        <f t="shared" ref="H410" si="31">ROUND(F410*G410,0)</f>
        <v>0</v>
      </c>
    </row>
    <row r="411" spans="1:9" x14ac:dyDescent="0.2">
      <c r="A411" s="9"/>
      <c r="D411" s="1"/>
      <c r="F411" s="8"/>
      <c r="G411" s="3"/>
      <c r="H411" s="7"/>
    </row>
    <row r="412" spans="1:9" x14ac:dyDescent="0.2">
      <c r="A412" s="9">
        <f>MAX(A$133:A411)+1</f>
        <v>136</v>
      </c>
      <c r="B412" s="14">
        <v>767</v>
      </c>
      <c r="C412" s="14" t="s">
        <v>132</v>
      </c>
      <c r="D412" s="1" t="s">
        <v>133</v>
      </c>
      <c r="E412" s="14" t="s">
        <v>10</v>
      </c>
      <c r="F412" s="8">
        <f>SUM(H390:H411)</f>
        <v>0</v>
      </c>
      <c r="G412" s="12">
        <v>0</v>
      </c>
      <c r="H412" s="7">
        <f>ROUND(F412*G412,0)</f>
        <v>0</v>
      </c>
    </row>
    <row r="413" spans="1:9" x14ac:dyDescent="0.2">
      <c r="D413" s="6"/>
      <c r="F413" s="4"/>
      <c r="G413" s="3"/>
      <c r="H413" s="4"/>
    </row>
    <row r="414" spans="1:9" x14ac:dyDescent="0.2">
      <c r="D414" s="5" t="str">
        <f>D388&amp;"  -  celkem"</f>
        <v>Konstrukce zámečnické  -  celkem</v>
      </c>
      <c r="F414" s="4"/>
      <c r="G414" s="3"/>
      <c r="H414" s="2">
        <f>SUM(H388:H413)</f>
        <v>0</v>
      </c>
    </row>
    <row r="421" spans="1:10" ht="18.75" x14ac:dyDescent="0.2">
      <c r="D421" s="10" t="str">
        <f>R_44</f>
        <v>Ostatní dokončující práce</v>
      </c>
      <c r="F421" s="50"/>
      <c r="G421" s="3"/>
      <c r="H421" s="4"/>
    </row>
    <row r="422" spans="1:10" x14ac:dyDescent="0.2">
      <c r="D422" s="6"/>
      <c r="F422" s="50"/>
      <c r="G422" s="3"/>
      <c r="H422" s="4"/>
    </row>
    <row r="423" spans="1:10" x14ac:dyDescent="0.2">
      <c r="D423" s="6"/>
      <c r="F423" s="50"/>
      <c r="G423" s="3"/>
      <c r="H423" s="4"/>
    </row>
    <row r="424" spans="1:10" x14ac:dyDescent="0.2">
      <c r="A424" s="9">
        <f>MAX(A$133:A423)+1</f>
        <v>137</v>
      </c>
      <c r="B424" s="14">
        <v>95</v>
      </c>
      <c r="C424" s="70" t="s">
        <v>100</v>
      </c>
      <c r="D424" s="1" t="s">
        <v>338</v>
      </c>
      <c r="E424" s="70" t="s">
        <v>9</v>
      </c>
      <c r="F424" s="8">
        <v>1</v>
      </c>
      <c r="G424" s="3"/>
      <c r="H424" s="7">
        <f>ROUND(F424*G424,0)</f>
        <v>0</v>
      </c>
      <c r="J424" s="14">
        <v>1.6000000000000001E-3</v>
      </c>
    </row>
    <row r="425" spans="1:10" ht="30" x14ac:dyDescent="0.2">
      <c r="A425" s="9"/>
      <c r="C425" s="70"/>
      <c r="D425" s="77" t="s">
        <v>339</v>
      </c>
      <c r="E425" s="70"/>
      <c r="F425" s="8"/>
      <c r="G425" s="3"/>
      <c r="H425" s="7"/>
    </row>
    <row r="426" spans="1:10" x14ac:dyDescent="0.2">
      <c r="A426" s="9">
        <f>MAX(A$133:A425)+1</f>
        <v>138</v>
      </c>
      <c r="B426" s="14">
        <v>95</v>
      </c>
      <c r="D426" s="1" t="s">
        <v>107</v>
      </c>
      <c r="E426" s="14" t="s">
        <v>10</v>
      </c>
      <c r="F426" s="16">
        <f>SUM(H29:H38,H40:H43)</f>
        <v>0</v>
      </c>
      <c r="G426" s="12">
        <v>0</v>
      </c>
      <c r="H426" s="7">
        <f t="shared" ref="H426:H427" si="32">ROUND(F426*G426,0)</f>
        <v>0</v>
      </c>
    </row>
    <row r="427" spans="1:10" x14ac:dyDescent="0.2">
      <c r="A427" s="9">
        <f>MAX(A$133:A426)+1</f>
        <v>139</v>
      </c>
      <c r="D427" s="1" t="s">
        <v>121</v>
      </c>
      <c r="E427" s="14" t="s">
        <v>10</v>
      </c>
      <c r="F427" s="14">
        <f>SUM(H41:H43)</f>
        <v>0</v>
      </c>
      <c r="G427" s="12">
        <v>0</v>
      </c>
      <c r="H427" s="7">
        <f t="shared" si="32"/>
        <v>0</v>
      </c>
    </row>
    <row r="428" spans="1:10" x14ac:dyDescent="0.2">
      <c r="D428" s="6"/>
      <c r="F428" s="50"/>
      <c r="G428" s="3"/>
      <c r="H428" s="4"/>
    </row>
    <row r="429" spans="1:10" x14ac:dyDescent="0.2">
      <c r="D429" s="5" t="str">
        <f>D421&amp;"  -  celkem"</f>
        <v>Ostatní dokončující práce  -  celkem</v>
      </c>
      <c r="F429" s="50"/>
      <c r="G429" s="3"/>
      <c r="H429" s="2">
        <f>SUM(H421:H428)</f>
        <v>0</v>
      </c>
    </row>
    <row r="430" spans="1:10" x14ac:dyDescent="0.2">
      <c r="F430" s="36"/>
    </row>
    <row r="431" spans="1:10" x14ac:dyDescent="0.2">
      <c r="F431" s="36"/>
    </row>
    <row r="432" spans="1:10" x14ac:dyDescent="0.2">
      <c r="F432" s="36"/>
    </row>
    <row r="433" spans="1:8" x14ac:dyDescent="0.2">
      <c r="F433" s="36"/>
    </row>
    <row r="434" spans="1:8" x14ac:dyDescent="0.2">
      <c r="F434" s="36"/>
    </row>
    <row r="435" spans="1:8" x14ac:dyDescent="0.2">
      <c r="F435" s="36"/>
    </row>
    <row r="436" spans="1:8" ht="18.75" x14ac:dyDescent="0.2">
      <c r="D436" s="10" t="str">
        <f>R_45</f>
        <v>Přesun hmot (HSV)</v>
      </c>
      <c r="F436" s="50"/>
      <c r="G436" s="3"/>
      <c r="H436" s="4"/>
    </row>
    <row r="437" spans="1:8" x14ac:dyDescent="0.2">
      <c r="D437" s="6"/>
      <c r="F437" s="4"/>
      <c r="G437" s="3"/>
      <c r="H437" s="4"/>
    </row>
    <row r="438" spans="1:8" x14ac:dyDescent="0.2">
      <c r="D438" s="6"/>
      <c r="F438" s="4"/>
      <c r="G438" s="3"/>
      <c r="H438" s="4"/>
    </row>
    <row r="439" spans="1:8" x14ac:dyDescent="0.2">
      <c r="A439" s="9">
        <f>MAX(A$133:A438)+1</f>
        <v>140</v>
      </c>
      <c r="B439" s="9">
        <v>98</v>
      </c>
      <c r="C439" s="9" t="s">
        <v>417</v>
      </c>
      <c r="D439" s="42" t="s">
        <v>418</v>
      </c>
      <c r="E439" s="13" t="s">
        <v>8</v>
      </c>
      <c r="F439" s="80">
        <f t="array" ref="F439">SUM(F137:F424*J137:J424)</f>
        <v>3.8743268130783997</v>
      </c>
      <c r="G439" s="3"/>
      <c r="H439" s="38">
        <f>ROUND(F439*G439,0)</f>
        <v>0</v>
      </c>
    </row>
    <row r="440" spans="1:8" x14ac:dyDescent="0.2">
      <c r="D440" s="6"/>
      <c r="F440" s="4"/>
      <c r="G440" s="3"/>
      <c r="H440" s="4"/>
    </row>
    <row r="441" spans="1:8" x14ac:dyDescent="0.2">
      <c r="D441" s="5" t="str">
        <f>D436&amp;"  -  celkem"</f>
        <v>Přesun hmot (HSV)  -  celkem</v>
      </c>
      <c r="F441" s="4"/>
      <c r="G441" s="3"/>
      <c r="H441" s="2">
        <f>SUM(H436:H440)</f>
        <v>0</v>
      </c>
    </row>
    <row r="448" spans="1:8" ht="18.75" x14ac:dyDescent="0.2">
      <c r="D448" s="10" t="str">
        <f>P_103</f>
        <v>Hromosvod</v>
      </c>
      <c r="F448" s="4"/>
      <c r="G448" s="3"/>
      <c r="H448" s="4"/>
    </row>
    <row r="449" spans="1:8" x14ac:dyDescent="0.2">
      <c r="D449" s="6"/>
      <c r="F449" s="4"/>
      <c r="G449" s="3"/>
      <c r="H449" s="4"/>
    </row>
    <row r="450" spans="1:8" x14ac:dyDescent="0.2">
      <c r="D450" s="6"/>
      <c r="F450" s="4"/>
      <c r="G450" s="3"/>
      <c r="H450" s="4"/>
    </row>
    <row r="451" spans="1:8" ht="90" x14ac:dyDescent="0.2">
      <c r="D451" s="63" t="s">
        <v>416</v>
      </c>
      <c r="F451" s="4"/>
      <c r="G451" s="3"/>
      <c r="H451" s="4"/>
    </row>
    <row r="452" spans="1:8" x14ac:dyDescent="0.2">
      <c r="D452" s="6"/>
      <c r="F452" s="4"/>
      <c r="G452" s="3"/>
      <c r="H452" s="4"/>
    </row>
    <row r="453" spans="1:8" x14ac:dyDescent="0.2">
      <c r="A453" s="9"/>
      <c r="D453" s="1"/>
      <c r="F453" s="8"/>
      <c r="G453" s="3"/>
      <c r="H453" s="7"/>
    </row>
    <row r="454" spans="1:8" x14ac:dyDescent="0.2">
      <c r="A454" s="9"/>
      <c r="D454" s="11" t="s">
        <v>17</v>
      </c>
      <c r="F454" s="8"/>
      <c r="G454" s="3"/>
      <c r="H454" s="7"/>
    </row>
    <row r="455" spans="1:8" x14ac:dyDescent="0.2">
      <c r="A455" s="9"/>
      <c r="D455" s="1"/>
      <c r="F455" s="8"/>
      <c r="G455" s="3"/>
      <c r="H455" s="7"/>
    </row>
    <row r="456" spans="1:8" x14ac:dyDescent="0.2">
      <c r="A456" s="9">
        <f>MAX(A$133:A455)+1</f>
        <v>141</v>
      </c>
      <c r="C456" s="14">
        <v>210220101</v>
      </c>
      <c r="D456" s="1" t="s">
        <v>371</v>
      </c>
      <c r="E456" s="14" t="s">
        <v>1</v>
      </c>
      <c r="F456" s="8">
        <v>260</v>
      </c>
      <c r="G456" s="3"/>
      <c r="H456" s="38">
        <f t="shared" ref="H456:H478" si="33">ROUND(F456*G456,0)</f>
        <v>0</v>
      </c>
    </row>
    <row r="457" spans="1:8" x14ac:dyDescent="0.2">
      <c r="A457" s="9">
        <f>MAX(A$133:A456)+1</f>
        <v>142</v>
      </c>
      <c r="C457" s="14">
        <v>210220002</v>
      </c>
      <c r="D457" s="1" t="s">
        <v>372</v>
      </c>
      <c r="E457" s="14" t="s">
        <v>1</v>
      </c>
      <c r="F457" s="8">
        <v>10</v>
      </c>
      <c r="G457" s="3"/>
      <c r="H457" s="38">
        <f t="shared" si="33"/>
        <v>0</v>
      </c>
    </row>
    <row r="458" spans="1:8" x14ac:dyDescent="0.2">
      <c r="A458" s="9">
        <f>MAX(A$133:A457)+1</f>
        <v>143</v>
      </c>
      <c r="C458" s="14">
        <v>210220020</v>
      </c>
      <c r="D458" s="1" t="s">
        <v>373</v>
      </c>
      <c r="E458" s="14" t="s">
        <v>1</v>
      </c>
      <c r="F458" s="8">
        <v>10</v>
      </c>
      <c r="G458" s="3"/>
      <c r="H458" s="38">
        <f t="shared" si="33"/>
        <v>0</v>
      </c>
    </row>
    <row r="459" spans="1:8" x14ac:dyDescent="0.2">
      <c r="A459" s="9">
        <f>MAX(A$133:A458)+1</f>
        <v>144</v>
      </c>
      <c r="C459" s="14">
        <v>210220201</v>
      </c>
      <c r="D459" s="1" t="s">
        <v>374</v>
      </c>
      <c r="E459" s="14" t="s">
        <v>2</v>
      </c>
      <c r="F459" s="8">
        <v>10</v>
      </c>
      <c r="G459" s="3"/>
      <c r="H459" s="38">
        <f t="shared" si="33"/>
        <v>0</v>
      </c>
    </row>
    <row r="460" spans="1:8" x14ac:dyDescent="0.2">
      <c r="A460" s="9">
        <f>MAX(A$133:A459)+1</f>
        <v>145</v>
      </c>
      <c r="C460" s="14">
        <v>210220361</v>
      </c>
      <c r="D460" s="1" t="s">
        <v>375</v>
      </c>
      <c r="E460" s="14" t="s">
        <v>2</v>
      </c>
      <c r="F460" s="8">
        <v>4</v>
      </c>
      <c r="G460" s="3"/>
      <c r="H460" s="38">
        <f t="shared" si="33"/>
        <v>0</v>
      </c>
    </row>
    <row r="461" spans="1:8" x14ac:dyDescent="0.2">
      <c r="A461" s="9">
        <f>MAX(A$133:A460)+1</f>
        <v>146</v>
      </c>
      <c r="C461" s="14">
        <v>210220401</v>
      </c>
      <c r="D461" s="1" t="s">
        <v>376</v>
      </c>
      <c r="E461" s="14" t="s">
        <v>2</v>
      </c>
      <c r="F461" s="8">
        <v>10</v>
      </c>
      <c r="G461" s="3"/>
      <c r="H461" s="38">
        <f t="shared" si="33"/>
        <v>0</v>
      </c>
    </row>
    <row r="462" spans="1:8" x14ac:dyDescent="0.2">
      <c r="A462" s="9">
        <f>MAX(A$133:A461)+1</f>
        <v>147</v>
      </c>
      <c r="C462" s="14">
        <v>210220372</v>
      </c>
      <c r="D462" s="1" t="s">
        <v>377</v>
      </c>
      <c r="E462" s="14" t="s">
        <v>2</v>
      </c>
      <c r="F462" s="8">
        <v>2</v>
      </c>
      <c r="G462" s="3"/>
      <c r="H462" s="38">
        <f t="shared" si="33"/>
        <v>0</v>
      </c>
    </row>
    <row r="463" spans="1:8" x14ac:dyDescent="0.2">
      <c r="A463" s="9">
        <f>MAX(A$133:A462)+1</f>
        <v>148</v>
      </c>
      <c r="C463" s="14">
        <v>210220303</v>
      </c>
      <c r="D463" s="1" t="s">
        <v>378</v>
      </c>
      <c r="E463" s="14" t="s">
        <v>2</v>
      </c>
      <c r="F463" s="8">
        <v>10</v>
      </c>
      <c r="G463" s="3"/>
      <c r="H463" s="38">
        <f t="shared" si="33"/>
        <v>0</v>
      </c>
    </row>
    <row r="464" spans="1:8" x14ac:dyDescent="0.2">
      <c r="A464" s="9">
        <f>MAX(A$133:A463)+1</f>
        <v>149</v>
      </c>
      <c r="C464" s="14">
        <v>210220302</v>
      </c>
      <c r="D464" s="1" t="s">
        <v>379</v>
      </c>
      <c r="E464" s="14" t="s">
        <v>2</v>
      </c>
      <c r="F464" s="8">
        <v>2</v>
      </c>
      <c r="G464" s="3"/>
      <c r="H464" s="38">
        <f t="shared" si="33"/>
        <v>0</v>
      </c>
    </row>
    <row r="465" spans="1:8" x14ac:dyDescent="0.2">
      <c r="A465" s="9">
        <f>MAX(A$133:A464)+1</f>
        <v>150</v>
      </c>
      <c r="C465" s="14">
        <v>210220302</v>
      </c>
      <c r="D465" s="1" t="s">
        <v>380</v>
      </c>
      <c r="E465" s="14" t="s">
        <v>2</v>
      </c>
      <c r="F465" s="8">
        <v>10</v>
      </c>
      <c r="G465" s="3"/>
      <c r="H465" s="38">
        <f t="shared" si="33"/>
        <v>0</v>
      </c>
    </row>
    <row r="466" spans="1:8" x14ac:dyDescent="0.2">
      <c r="A466" s="9">
        <f>MAX(A$133:A465)+1</f>
        <v>151</v>
      </c>
      <c r="C466" s="14">
        <v>210220302</v>
      </c>
      <c r="D466" s="1" t="s">
        <v>381</v>
      </c>
      <c r="E466" s="14" t="s">
        <v>2</v>
      </c>
      <c r="F466" s="8">
        <v>4</v>
      </c>
      <c r="G466" s="3"/>
      <c r="H466" s="38">
        <f t="shared" si="33"/>
        <v>0</v>
      </c>
    </row>
    <row r="467" spans="1:8" x14ac:dyDescent="0.2">
      <c r="A467" s="9">
        <f>MAX(A$133:A466)+1</f>
        <v>152</v>
      </c>
      <c r="C467" s="14">
        <v>210220301</v>
      </c>
      <c r="D467" s="1" t="s">
        <v>382</v>
      </c>
      <c r="E467" s="14" t="s">
        <v>2</v>
      </c>
      <c r="F467" s="8">
        <v>40</v>
      </c>
      <c r="G467" s="3"/>
      <c r="H467" s="38">
        <f t="shared" si="33"/>
        <v>0</v>
      </c>
    </row>
    <row r="468" spans="1:8" x14ac:dyDescent="0.2">
      <c r="A468" s="9">
        <f>MAX(A$133:A467)+1</f>
        <v>153</v>
      </c>
      <c r="C468" s="14">
        <v>210220302</v>
      </c>
      <c r="D468" s="1" t="s">
        <v>383</v>
      </c>
      <c r="E468" s="14" t="s">
        <v>2</v>
      </c>
      <c r="F468" s="8">
        <v>38</v>
      </c>
      <c r="G468" s="3"/>
      <c r="H468" s="38">
        <f t="shared" si="33"/>
        <v>0</v>
      </c>
    </row>
    <row r="469" spans="1:8" x14ac:dyDescent="0.2">
      <c r="A469" s="9">
        <f>MAX(A$133:A468)+1</f>
        <v>154</v>
      </c>
      <c r="C469" s="14" t="s">
        <v>384</v>
      </c>
      <c r="D469" s="1" t="s">
        <v>425</v>
      </c>
      <c r="E469" s="14" t="s">
        <v>2</v>
      </c>
      <c r="F469" s="8">
        <v>5</v>
      </c>
      <c r="G469" s="3"/>
      <c r="H469" s="38">
        <f t="shared" si="33"/>
        <v>0</v>
      </c>
    </row>
    <row r="470" spans="1:8" x14ac:dyDescent="0.2">
      <c r="A470" s="9">
        <f>MAX(A$133:A469)+1</f>
        <v>155</v>
      </c>
      <c r="C470" s="14">
        <v>210220463</v>
      </c>
      <c r="D470" s="1" t="s">
        <v>385</v>
      </c>
      <c r="E470" s="14" t="s">
        <v>2</v>
      </c>
      <c r="F470" s="8">
        <v>2</v>
      </c>
      <c r="G470" s="3"/>
      <c r="H470" s="38">
        <f t="shared" si="33"/>
        <v>0</v>
      </c>
    </row>
    <row r="471" spans="1:8" x14ac:dyDescent="0.2">
      <c r="A471" s="9">
        <f>MAX(A$133:A470)+1</f>
        <v>156</v>
      </c>
      <c r="C471" s="14">
        <v>210293012</v>
      </c>
      <c r="D471" s="1" t="s">
        <v>386</v>
      </c>
      <c r="E471" s="14" t="s">
        <v>2</v>
      </c>
      <c r="F471" s="8">
        <v>10</v>
      </c>
      <c r="G471" s="3"/>
      <c r="H471" s="38">
        <f t="shared" si="33"/>
        <v>0</v>
      </c>
    </row>
    <row r="472" spans="1:8" x14ac:dyDescent="0.2">
      <c r="A472" s="9">
        <f>MAX(A$133:A471)+1</f>
        <v>157</v>
      </c>
      <c r="C472" s="14">
        <v>210293013</v>
      </c>
      <c r="D472" s="1" t="s">
        <v>387</v>
      </c>
      <c r="E472" s="14" t="s">
        <v>2</v>
      </c>
      <c r="F472" s="8">
        <v>2</v>
      </c>
      <c r="G472" s="3"/>
      <c r="H472" s="38">
        <f t="shared" si="33"/>
        <v>0</v>
      </c>
    </row>
    <row r="473" spans="1:8" x14ac:dyDescent="0.2">
      <c r="A473" s="9">
        <f>MAX(A$133:A472)+1</f>
        <v>158</v>
      </c>
      <c r="C473" s="14">
        <v>210293011</v>
      </c>
      <c r="D473" s="1" t="s">
        <v>388</v>
      </c>
      <c r="E473" s="14" t="s">
        <v>1</v>
      </c>
      <c r="F473" s="8">
        <v>260</v>
      </c>
      <c r="G473" s="3"/>
      <c r="H473" s="38">
        <f t="shared" si="33"/>
        <v>0</v>
      </c>
    </row>
    <row r="474" spans="1:8" x14ac:dyDescent="0.2">
      <c r="A474" s="9">
        <f>MAX(A$133:A473)+1</f>
        <v>159</v>
      </c>
      <c r="C474" s="14">
        <v>210220454</v>
      </c>
      <c r="D474" s="1" t="s">
        <v>389</v>
      </c>
      <c r="E474" s="14" t="s">
        <v>2</v>
      </c>
      <c r="F474" s="8">
        <v>38</v>
      </c>
      <c r="G474" s="3"/>
      <c r="H474" s="38">
        <f t="shared" si="33"/>
        <v>0</v>
      </c>
    </row>
    <row r="475" spans="1:8" x14ac:dyDescent="0.2">
      <c r="A475" s="9">
        <f>MAX(A$133:A474)+1</f>
        <v>160</v>
      </c>
      <c r="C475" s="14">
        <v>210220431</v>
      </c>
      <c r="D475" s="1" t="s">
        <v>390</v>
      </c>
      <c r="E475" s="14" t="s">
        <v>2</v>
      </c>
      <c r="F475" s="8">
        <v>20</v>
      </c>
      <c r="G475" s="3"/>
      <c r="H475" s="38">
        <f t="shared" si="33"/>
        <v>0</v>
      </c>
    </row>
    <row r="476" spans="1:8" x14ac:dyDescent="0.2">
      <c r="A476" s="9">
        <f>MAX(A$133:A475)+1</f>
        <v>161</v>
      </c>
      <c r="C476" s="14">
        <v>460150163</v>
      </c>
      <c r="D476" s="1" t="s">
        <v>391</v>
      </c>
      <c r="E476" s="14" t="s">
        <v>1</v>
      </c>
      <c r="F476" s="8">
        <v>8</v>
      </c>
      <c r="G476" s="3"/>
      <c r="H476" s="38">
        <f t="shared" si="33"/>
        <v>0</v>
      </c>
    </row>
    <row r="477" spans="1:8" x14ac:dyDescent="0.2">
      <c r="A477" s="9">
        <f>MAX(A$133:A476)+1</f>
        <v>162</v>
      </c>
      <c r="C477" s="14">
        <v>460560163</v>
      </c>
      <c r="D477" s="1" t="s">
        <v>392</v>
      </c>
      <c r="E477" s="14" t="s">
        <v>1</v>
      </c>
      <c r="F477" s="8">
        <v>8</v>
      </c>
      <c r="G477" s="3"/>
      <c r="H477" s="38">
        <f t="shared" si="33"/>
        <v>0</v>
      </c>
    </row>
    <row r="478" spans="1:8" x14ac:dyDescent="0.2">
      <c r="A478" s="9">
        <f>MAX(A$133:A477)+1</f>
        <v>163</v>
      </c>
      <c r="C478" s="14">
        <v>460620007</v>
      </c>
      <c r="D478" s="1" t="s">
        <v>393</v>
      </c>
      <c r="E478" s="14" t="s">
        <v>0</v>
      </c>
      <c r="F478" s="8">
        <v>4</v>
      </c>
      <c r="G478" s="3"/>
      <c r="H478" s="38">
        <f t="shared" si="33"/>
        <v>0</v>
      </c>
    </row>
    <row r="479" spans="1:8" x14ac:dyDescent="0.2">
      <c r="A479" s="9"/>
      <c r="D479" s="1"/>
      <c r="F479" s="8"/>
      <c r="G479" s="3"/>
      <c r="H479" s="7"/>
    </row>
    <row r="480" spans="1:8" x14ac:dyDescent="0.2">
      <c r="A480" s="9"/>
      <c r="D480" s="1"/>
      <c r="F480" s="8"/>
      <c r="G480" s="3"/>
      <c r="H480" s="7"/>
    </row>
    <row r="481" spans="1:8" x14ac:dyDescent="0.2">
      <c r="A481" s="9"/>
      <c r="D481" s="11" t="s">
        <v>112</v>
      </c>
      <c r="F481" s="8"/>
      <c r="G481" s="3"/>
      <c r="H481" s="7"/>
    </row>
    <row r="482" spans="1:8" x14ac:dyDescent="0.2">
      <c r="A482" s="9"/>
      <c r="D482" s="1"/>
      <c r="F482" s="8"/>
      <c r="G482" s="3"/>
      <c r="H482" s="7"/>
    </row>
    <row r="483" spans="1:8" x14ac:dyDescent="0.2">
      <c r="A483" s="9">
        <f>MAX(A$133:A482)+1</f>
        <v>164</v>
      </c>
      <c r="D483" s="1" t="s">
        <v>371</v>
      </c>
      <c r="E483" s="14" t="s">
        <v>95</v>
      </c>
      <c r="F483" s="8">
        <v>33</v>
      </c>
      <c r="G483" s="3"/>
      <c r="H483" s="38">
        <f t="shared" ref="H483:H504" si="34">ROUND(F483*G483,0)</f>
        <v>0</v>
      </c>
    </row>
    <row r="484" spans="1:8" x14ac:dyDescent="0.2">
      <c r="A484" s="9">
        <f>MAX(A$133:A483)+1</f>
        <v>165</v>
      </c>
      <c r="D484" s="1" t="s">
        <v>372</v>
      </c>
      <c r="E484" s="14" t="s">
        <v>95</v>
      </c>
      <c r="F484" s="8">
        <v>2</v>
      </c>
      <c r="G484" s="3"/>
      <c r="H484" s="38">
        <f t="shared" si="34"/>
        <v>0</v>
      </c>
    </row>
    <row r="485" spans="1:8" x14ac:dyDescent="0.2">
      <c r="A485" s="9">
        <f>MAX(A$133:A484)+1</f>
        <v>166</v>
      </c>
      <c r="D485" s="1" t="s">
        <v>373</v>
      </c>
      <c r="E485" s="14" t="s">
        <v>95</v>
      </c>
      <c r="F485" s="8">
        <v>10</v>
      </c>
      <c r="G485" s="3"/>
      <c r="H485" s="38">
        <f t="shared" si="34"/>
        <v>0</v>
      </c>
    </row>
    <row r="486" spans="1:8" x14ac:dyDescent="0.2">
      <c r="A486" s="9">
        <f>MAX(A$133:A485)+1</f>
        <v>167</v>
      </c>
      <c r="D486" s="1" t="s">
        <v>394</v>
      </c>
      <c r="E486" s="14" t="s">
        <v>2</v>
      </c>
      <c r="F486" s="8">
        <v>10</v>
      </c>
      <c r="G486" s="3"/>
      <c r="H486" s="38">
        <f t="shared" si="34"/>
        <v>0</v>
      </c>
    </row>
    <row r="487" spans="1:8" x14ac:dyDescent="0.2">
      <c r="A487" s="9">
        <f>MAX(A$133:A486)+1</f>
        <v>168</v>
      </c>
      <c r="D487" s="1" t="s">
        <v>395</v>
      </c>
      <c r="E487" s="14" t="s">
        <v>2</v>
      </c>
      <c r="F487" s="8">
        <v>10</v>
      </c>
      <c r="G487" s="3"/>
      <c r="H487" s="38">
        <f t="shared" si="34"/>
        <v>0</v>
      </c>
    </row>
    <row r="488" spans="1:8" x14ac:dyDescent="0.2">
      <c r="A488" s="9">
        <f>MAX(A$133:A487)+1</f>
        <v>169</v>
      </c>
      <c r="D488" s="1" t="s">
        <v>396</v>
      </c>
      <c r="E488" s="14" t="s">
        <v>2</v>
      </c>
      <c r="F488" s="8">
        <v>10</v>
      </c>
      <c r="G488" s="3"/>
      <c r="H488" s="38">
        <f t="shared" si="34"/>
        <v>0</v>
      </c>
    </row>
    <row r="489" spans="1:8" x14ac:dyDescent="0.2">
      <c r="A489" s="9">
        <f>MAX(A$133:A488)+1</f>
        <v>170</v>
      </c>
      <c r="D489" s="1" t="s">
        <v>375</v>
      </c>
      <c r="E489" s="14" t="s">
        <v>2</v>
      </c>
      <c r="F489" s="8">
        <v>4</v>
      </c>
      <c r="G489" s="3"/>
      <c r="H489" s="38">
        <f t="shared" si="34"/>
        <v>0</v>
      </c>
    </row>
    <row r="490" spans="1:8" x14ac:dyDescent="0.2">
      <c r="A490" s="9">
        <f>MAX(A$133:A489)+1</f>
        <v>171</v>
      </c>
      <c r="D490" s="1" t="s">
        <v>376</v>
      </c>
      <c r="E490" s="14" t="s">
        <v>2</v>
      </c>
      <c r="F490" s="8">
        <v>10</v>
      </c>
      <c r="G490" s="3"/>
      <c r="H490" s="38">
        <f t="shared" si="34"/>
        <v>0</v>
      </c>
    </row>
    <row r="491" spans="1:8" x14ac:dyDescent="0.2">
      <c r="A491" s="9">
        <f>MAX(A$133:A490)+1</f>
        <v>172</v>
      </c>
      <c r="D491" s="1" t="s">
        <v>377</v>
      </c>
      <c r="E491" s="14" t="s">
        <v>2</v>
      </c>
      <c r="F491" s="8">
        <v>2</v>
      </c>
      <c r="G491" s="3"/>
      <c r="H491" s="38">
        <f t="shared" si="34"/>
        <v>0</v>
      </c>
    </row>
    <row r="492" spans="1:8" x14ac:dyDescent="0.2">
      <c r="A492" s="9">
        <f>MAX(A$133:A491)+1</f>
        <v>173</v>
      </c>
      <c r="D492" s="1" t="s">
        <v>397</v>
      </c>
      <c r="E492" s="14" t="s">
        <v>2</v>
      </c>
      <c r="F492" s="8">
        <v>4</v>
      </c>
      <c r="G492" s="3"/>
      <c r="H492" s="38">
        <f t="shared" si="34"/>
        <v>0</v>
      </c>
    </row>
    <row r="493" spans="1:8" x14ac:dyDescent="0.2">
      <c r="A493" s="9">
        <f>MAX(A$133:A492)+1</f>
        <v>174</v>
      </c>
      <c r="D493" s="1" t="s">
        <v>378</v>
      </c>
      <c r="E493" s="14" t="s">
        <v>2</v>
      </c>
      <c r="F493" s="8">
        <v>10</v>
      </c>
      <c r="G493" s="3"/>
      <c r="H493" s="38">
        <f t="shared" si="34"/>
        <v>0</v>
      </c>
    </row>
    <row r="494" spans="1:8" x14ac:dyDescent="0.2">
      <c r="A494" s="9">
        <f>MAX(A$133:A493)+1</f>
        <v>175</v>
      </c>
      <c r="D494" s="1" t="s">
        <v>379</v>
      </c>
      <c r="E494" s="14" t="s">
        <v>2</v>
      </c>
      <c r="F494" s="8">
        <v>2</v>
      </c>
      <c r="G494" s="3"/>
      <c r="H494" s="38">
        <f t="shared" si="34"/>
        <v>0</v>
      </c>
    </row>
    <row r="495" spans="1:8" x14ac:dyDescent="0.2">
      <c r="A495" s="9">
        <f>MAX(A$133:A494)+1</f>
        <v>176</v>
      </c>
      <c r="D495" s="1" t="s">
        <v>380</v>
      </c>
      <c r="E495" s="14" t="s">
        <v>2</v>
      </c>
      <c r="F495" s="8">
        <v>10</v>
      </c>
      <c r="G495" s="3"/>
      <c r="H495" s="38">
        <f t="shared" si="34"/>
        <v>0</v>
      </c>
    </row>
    <row r="496" spans="1:8" x14ac:dyDescent="0.2">
      <c r="A496" s="9">
        <f>MAX(A$133:A495)+1</f>
        <v>177</v>
      </c>
      <c r="D496" s="1" t="s">
        <v>381</v>
      </c>
      <c r="E496" s="14" t="s">
        <v>2</v>
      </c>
      <c r="F496" s="8">
        <v>4</v>
      </c>
      <c r="G496" s="3"/>
      <c r="H496" s="38">
        <f t="shared" si="34"/>
        <v>0</v>
      </c>
    </row>
    <row r="497" spans="1:8" x14ac:dyDescent="0.2">
      <c r="A497" s="9">
        <f>MAX(A$133:A496)+1</f>
        <v>178</v>
      </c>
      <c r="D497" s="1" t="s">
        <v>382</v>
      </c>
      <c r="E497" s="14" t="s">
        <v>2</v>
      </c>
      <c r="F497" s="8">
        <v>40</v>
      </c>
      <c r="G497" s="3"/>
      <c r="H497" s="38">
        <f t="shared" si="34"/>
        <v>0</v>
      </c>
    </row>
    <row r="498" spans="1:8" x14ac:dyDescent="0.2">
      <c r="A498" s="9">
        <f>MAX(A$133:A497)+1</f>
        <v>179</v>
      </c>
      <c r="D498" s="1" t="s">
        <v>383</v>
      </c>
      <c r="E498" s="14" t="s">
        <v>2</v>
      </c>
      <c r="F498" s="8">
        <v>38</v>
      </c>
      <c r="G498" s="3"/>
      <c r="H498" s="38">
        <f t="shared" si="34"/>
        <v>0</v>
      </c>
    </row>
    <row r="499" spans="1:8" x14ac:dyDescent="0.2">
      <c r="A499" s="9">
        <f>MAX(A$133:A498)+1</f>
        <v>180</v>
      </c>
      <c r="D499" s="1" t="s">
        <v>425</v>
      </c>
      <c r="E499" s="14" t="s">
        <v>2</v>
      </c>
      <c r="F499" s="8">
        <v>5</v>
      </c>
      <c r="G499" s="3"/>
      <c r="H499" s="38">
        <f t="shared" si="34"/>
        <v>0</v>
      </c>
    </row>
    <row r="500" spans="1:8" x14ac:dyDescent="0.2">
      <c r="A500" s="9">
        <f>MAX(A$133:A499)+1</f>
        <v>181</v>
      </c>
      <c r="D500" s="1" t="s">
        <v>398</v>
      </c>
      <c r="E500" s="14" t="s">
        <v>2</v>
      </c>
      <c r="F500" s="8">
        <v>72</v>
      </c>
      <c r="G500" s="3"/>
      <c r="H500" s="38">
        <f t="shared" si="34"/>
        <v>0</v>
      </c>
    </row>
    <row r="501" spans="1:8" x14ac:dyDescent="0.2">
      <c r="A501" s="9">
        <f>MAX(A$133:A500)+1</f>
        <v>182</v>
      </c>
      <c r="D501" s="1" t="s">
        <v>399</v>
      </c>
      <c r="E501" s="14" t="s">
        <v>2</v>
      </c>
      <c r="F501" s="8">
        <v>26</v>
      </c>
      <c r="G501" s="3"/>
      <c r="H501" s="38">
        <f t="shared" si="34"/>
        <v>0</v>
      </c>
    </row>
    <row r="502" spans="1:8" x14ac:dyDescent="0.2">
      <c r="A502" s="9">
        <f>MAX(A$133:A501)+1</f>
        <v>183</v>
      </c>
      <c r="D502" s="1" t="s">
        <v>400</v>
      </c>
      <c r="E502" s="14" t="s">
        <v>2</v>
      </c>
      <c r="F502" s="8">
        <v>20</v>
      </c>
      <c r="G502" s="3"/>
      <c r="H502" s="38">
        <f t="shared" si="34"/>
        <v>0</v>
      </c>
    </row>
    <row r="503" spans="1:8" x14ac:dyDescent="0.2">
      <c r="A503" s="9">
        <f>MAX(A$133:A502)+1</f>
        <v>184</v>
      </c>
      <c r="D503" s="1" t="s">
        <v>401</v>
      </c>
      <c r="E503" s="14" t="s">
        <v>2</v>
      </c>
      <c r="F503" s="8">
        <v>20</v>
      </c>
      <c r="G503" s="3"/>
      <c r="H503" s="38">
        <f t="shared" si="34"/>
        <v>0</v>
      </c>
    </row>
    <row r="504" spans="1:8" x14ac:dyDescent="0.2">
      <c r="A504" s="9">
        <f>MAX(A$133:A503)+1</f>
        <v>185</v>
      </c>
      <c r="D504" s="1" t="s">
        <v>402</v>
      </c>
      <c r="E504" s="14" t="s">
        <v>95</v>
      </c>
      <c r="F504" s="8">
        <v>5</v>
      </c>
      <c r="G504" s="3"/>
      <c r="H504" s="38">
        <f t="shared" si="34"/>
        <v>0</v>
      </c>
    </row>
    <row r="505" spans="1:8" x14ac:dyDescent="0.2">
      <c r="A505" s="9"/>
      <c r="D505" s="1"/>
      <c r="F505" s="8"/>
      <c r="G505" s="3"/>
      <c r="H505" s="7"/>
    </row>
    <row r="506" spans="1:8" x14ac:dyDescent="0.2">
      <c r="A506" s="9"/>
      <c r="D506" s="1"/>
      <c r="F506" s="8"/>
      <c r="G506" s="3"/>
      <c r="H506" s="7"/>
    </row>
    <row r="507" spans="1:8" x14ac:dyDescent="0.2">
      <c r="A507" s="9"/>
      <c r="D507" s="11" t="s">
        <v>134</v>
      </c>
      <c r="F507" s="8"/>
      <c r="G507" s="3"/>
      <c r="H507" s="7"/>
    </row>
    <row r="508" spans="1:8" x14ac:dyDescent="0.2">
      <c r="A508" s="9"/>
      <c r="D508" s="1"/>
      <c r="F508" s="8"/>
      <c r="G508" s="3"/>
      <c r="H508" s="7"/>
    </row>
    <row r="509" spans="1:8" x14ac:dyDescent="0.2">
      <c r="A509" s="9">
        <f>MAX(A$133:A508)+1</f>
        <v>186</v>
      </c>
      <c r="D509" s="1" t="s">
        <v>403</v>
      </c>
      <c r="E509" s="14" t="s">
        <v>2</v>
      </c>
      <c r="F509" s="8">
        <v>1</v>
      </c>
      <c r="G509" s="3"/>
      <c r="H509" s="38">
        <f t="shared" ref="H509:H515" si="35">ROUND(F509*G509,0)</f>
        <v>0</v>
      </c>
    </row>
    <row r="510" spans="1:8" x14ac:dyDescent="0.2">
      <c r="A510" s="9">
        <f>MAX(A$133:A509)+1</f>
        <v>187</v>
      </c>
      <c r="D510" s="1" t="s">
        <v>404</v>
      </c>
      <c r="E510" s="14" t="s">
        <v>405</v>
      </c>
      <c r="F510" s="8">
        <v>1</v>
      </c>
      <c r="G510" s="3"/>
      <c r="H510" s="38">
        <f t="shared" si="35"/>
        <v>0</v>
      </c>
    </row>
    <row r="511" spans="1:8" x14ac:dyDescent="0.2">
      <c r="A511" s="9">
        <f>MAX(A$133:A510)+1</f>
        <v>188</v>
      </c>
      <c r="D511" s="1" t="s">
        <v>406</v>
      </c>
      <c r="E511" s="14" t="s">
        <v>185</v>
      </c>
      <c r="F511" s="8">
        <v>16</v>
      </c>
      <c r="G511" s="3"/>
      <c r="H511" s="38">
        <f t="shared" si="35"/>
        <v>0</v>
      </c>
    </row>
    <row r="512" spans="1:8" x14ac:dyDescent="0.2">
      <c r="A512" s="9">
        <f>MAX(A$133:A511)+1</f>
        <v>189</v>
      </c>
      <c r="D512" s="1" t="s">
        <v>407</v>
      </c>
      <c r="E512" s="14" t="s">
        <v>405</v>
      </c>
      <c r="F512" s="8">
        <v>1</v>
      </c>
      <c r="G512" s="3"/>
      <c r="H512" s="38">
        <f t="shared" si="35"/>
        <v>0</v>
      </c>
    </row>
    <row r="513" spans="1:8" x14ac:dyDescent="0.2">
      <c r="A513" s="9">
        <f>MAX(A$133:A512)+1</f>
        <v>190</v>
      </c>
      <c r="D513" s="1" t="s">
        <v>408</v>
      </c>
      <c r="E513" s="14" t="s">
        <v>185</v>
      </c>
      <c r="F513" s="8">
        <v>8</v>
      </c>
      <c r="G513" s="3"/>
      <c r="H513" s="38">
        <f t="shared" si="35"/>
        <v>0</v>
      </c>
    </row>
    <row r="514" spans="1:8" x14ac:dyDescent="0.2">
      <c r="A514" s="9">
        <f>MAX(A$133:A513)+1</f>
        <v>191</v>
      </c>
      <c r="D514" s="1" t="s">
        <v>409</v>
      </c>
      <c r="E514" s="14" t="s">
        <v>185</v>
      </c>
      <c r="F514" s="8">
        <v>1</v>
      </c>
      <c r="G514" s="3"/>
      <c r="H514" s="38">
        <f t="shared" si="35"/>
        <v>0</v>
      </c>
    </row>
    <row r="515" spans="1:8" x14ac:dyDescent="0.2">
      <c r="A515" s="9">
        <f>MAX(A$133:A514)+1</f>
        <v>192</v>
      </c>
      <c r="D515" s="1" t="s">
        <v>410</v>
      </c>
      <c r="E515" s="14" t="s">
        <v>9</v>
      </c>
      <c r="F515" s="8">
        <v>1</v>
      </c>
      <c r="G515" s="3"/>
      <c r="H515" s="38">
        <f t="shared" si="35"/>
        <v>0</v>
      </c>
    </row>
    <row r="516" spans="1:8" x14ac:dyDescent="0.2">
      <c r="A516" s="9"/>
      <c r="D516" s="1"/>
      <c r="F516" s="8"/>
      <c r="G516" s="3"/>
      <c r="H516" s="7"/>
    </row>
    <row r="517" spans="1:8" ht="120" x14ac:dyDescent="0.2">
      <c r="A517" s="9"/>
      <c r="D517" s="77" t="s">
        <v>411</v>
      </c>
      <c r="F517" s="8"/>
      <c r="G517" s="3"/>
      <c r="H517" s="7"/>
    </row>
    <row r="518" spans="1:8" ht="45" x14ac:dyDescent="0.2">
      <c r="A518" s="9"/>
      <c r="D518" s="77" t="s">
        <v>413</v>
      </c>
      <c r="F518" s="8"/>
      <c r="G518" s="3"/>
      <c r="H518" s="7"/>
    </row>
    <row r="519" spans="1:8" ht="45" x14ac:dyDescent="0.2">
      <c r="A519" s="9"/>
      <c r="D519" s="77" t="s">
        <v>414</v>
      </c>
      <c r="F519" s="8"/>
      <c r="G519" s="3"/>
      <c r="H519" s="7"/>
    </row>
    <row r="520" spans="1:8" ht="30" x14ac:dyDescent="0.2">
      <c r="D520" s="72" t="s">
        <v>415</v>
      </c>
      <c r="F520" s="4"/>
      <c r="G520" s="3"/>
      <c r="H520" s="4"/>
    </row>
    <row r="521" spans="1:8" x14ac:dyDescent="0.2">
      <c r="D521" s="6"/>
      <c r="F521" s="4"/>
      <c r="G521" s="3"/>
      <c r="H521" s="4"/>
    </row>
    <row r="522" spans="1:8" x14ac:dyDescent="0.2">
      <c r="D522" s="5" t="str">
        <f>D448&amp;"  -  celkem"</f>
        <v>Hromosvod  -  celkem</v>
      </c>
      <c r="F522" s="4"/>
      <c r="G522" s="3"/>
      <c r="H522" s="2">
        <f>SUM(H448:H521)</f>
        <v>0</v>
      </c>
    </row>
    <row r="529" spans="1:9" ht="18.75" x14ac:dyDescent="0.2">
      <c r="D529" s="10" t="str">
        <f>R_12</f>
        <v>Vedlejší rozpočtové náklady</v>
      </c>
      <c r="F529" s="4"/>
      <c r="G529" s="3"/>
      <c r="H529" s="4"/>
    </row>
    <row r="530" spans="1:9" x14ac:dyDescent="0.2">
      <c r="D530" s="6"/>
      <c r="F530" s="4"/>
      <c r="G530" s="3"/>
      <c r="H530" s="4"/>
    </row>
    <row r="531" spans="1:9" x14ac:dyDescent="0.2">
      <c r="D531" s="6"/>
      <c r="F531" s="4"/>
      <c r="G531" s="3"/>
      <c r="H531" s="4"/>
    </row>
    <row r="532" spans="1:9" x14ac:dyDescent="0.2">
      <c r="D532" s="5" t="s">
        <v>136</v>
      </c>
      <c r="F532" s="4"/>
      <c r="G532" s="3"/>
      <c r="H532" s="4"/>
    </row>
    <row r="533" spans="1:9" x14ac:dyDescent="0.2">
      <c r="D533" s="6"/>
      <c r="F533" s="4"/>
      <c r="G533" s="3"/>
      <c r="H533" s="4"/>
    </row>
    <row r="534" spans="1:9" ht="30" x14ac:dyDescent="0.25">
      <c r="A534" s="9">
        <f>MAX(A$133:A533)+1</f>
        <v>193</v>
      </c>
      <c r="D534" s="67" t="s">
        <v>119</v>
      </c>
      <c r="E534" s="8" t="s">
        <v>10</v>
      </c>
      <c r="F534" s="16">
        <f>SUM($H$24:$H$43)</f>
        <v>0</v>
      </c>
      <c r="G534" s="12">
        <v>0</v>
      </c>
      <c r="H534" s="7">
        <f>ROUND(G534*F534,0)</f>
        <v>0</v>
      </c>
    </row>
    <row r="535" spans="1:9" ht="30" x14ac:dyDescent="0.25">
      <c r="A535" s="9">
        <f>MAX(A$133:A534)+1</f>
        <v>194</v>
      </c>
      <c r="D535" s="73" t="s">
        <v>137</v>
      </c>
      <c r="E535" s="8" t="s">
        <v>10</v>
      </c>
      <c r="F535" s="16">
        <f>SUM($H$24:$H$43)</f>
        <v>0</v>
      </c>
      <c r="G535" s="12">
        <v>0</v>
      </c>
      <c r="H535" s="7">
        <f>ROUND(G535*F535,0)</f>
        <v>0</v>
      </c>
    </row>
    <row r="536" spans="1:9" x14ac:dyDescent="0.2">
      <c r="A536" s="9"/>
      <c r="D536" s="46"/>
      <c r="F536" s="16"/>
      <c r="G536" s="3"/>
      <c r="H536" s="38"/>
    </row>
    <row r="537" spans="1:9" x14ac:dyDescent="0.2">
      <c r="A537" s="9"/>
      <c r="D537" s="71"/>
      <c r="F537" s="16"/>
      <c r="G537" s="3"/>
      <c r="H537" s="38"/>
    </row>
    <row r="538" spans="1:9" x14ac:dyDescent="0.2">
      <c r="A538" s="9"/>
      <c r="D538" s="5" t="s">
        <v>109</v>
      </c>
      <c r="F538" s="16"/>
      <c r="G538" s="16"/>
      <c r="H538" s="7"/>
    </row>
    <row r="539" spans="1:9" x14ac:dyDescent="0.2">
      <c r="A539" s="9"/>
      <c r="F539" s="16"/>
      <c r="G539" s="16"/>
      <c r="H539" s="7"/>
    </row>
    <row r="540" spans="1:9" ht="90" x14ac:dyDescent="0.2">
      <c r="A540" s="9"/>
      <c r="D540" s="6" t="s">
        <v>114</v>
      </c>
      <c r="F540" s="16"/>
      <c r="G540" s="16"/>
      <c r="H540" s="7"/>
    </row>
    <row r="541" spans="1:9" x14ac:dyDescent="0.2">
      <c r="A541" s="9"/>
      <c r="F541" s="16"/>
      <c r="G541" s="16"/>
      <c r="H541" s="7"/>
    </row>
    <row r="542" spans="1:9" x14ac:dyDescent="0.2">
      <c r="A542" s="9">
        <f>MAX(A$133:A541)+1</f>
        <v>195</v>
      </c>
      <c r="D542" s="6" t="s">
        <v>74</v>
      </c>
      <c r="E542" s="14" t="s">
        <v>10</v>
      </c>
      <c r="F542" s="16">
        <f>SUM($H$23:$H$43)</f>
        <v>0</v>
      </c>
      <c r="G542" s="12">
        <v>0</v>
      </c>
      <c r="H542" s="7">
        <f t="shared" ref="H542" si="36">ROUND(G542*F542,0)</f>
        <v>0</v>
      </c>
    </row>
    <row r="543" spans="1:9" x14ac:dyDescent="0.2">
      <c r="A543" s="9">
        <f>MAX(A$133:A542)+1</f>
        <v>196</v>
      </c>
      <c r="D543" s="6" t="s">
        <v>111</v>
      </c>
      <c r="E543" s="14" t="s">
        <v>10</v>
      </c>
      <c r="F543" s="16">
        <f>H542</f>
        <v>0</v>
      </c>
      <c r="G543" s="12">
        <v>0</v>
      </c>
      <c r="H543" s="7">
        <f>ROUND(G543*F543,0)</f>
        <v>0</v>
      </c>
    </row>
    <row r="544" spans="1:9" ht="30" x14ac:dyDescent="0.2">
      <c r="A544" s="9">
        <f>MAX(A$133:A543)+1</f>
        <v>197</v>
      </c>
      <c r="B544" s="51"/>
      <c r="C544" s="51"/>
      <c r="D544" s="52" t="s">
        <v>115</v>
      </c>
      <c r="E544" s="51" t="s">
        <v>9</v>
      </c>
      <c r="F544" s="53">
        <v>1</v>
      </c>
      <c r="G544" s="3"/>
      <c r="H544" s="7">
        <f>ROUND(F544*G544,0)</f>
        <v>0</v>
      </c>
      <c r="I544" s="51"/>
    </row>
    <row r="545" spans="1:9" x14ac:dyDescent="0.2">
      <c r="A545" s="9"/>
      <c r="B545" s="51"/>
      <c r="C545" s="51"/>
      <c r="D545" s="52"/>
      <c r="E545" s="51"/>
      <c r="F545" s="53"/>
      <c r="G545" s="3"/>
      <c r="H545" s="7"/>
      <c r="I545" s="51"/>
    </row>
    <row r="546" spans="1:9" x14ac:dyDescent="0.2">
      <c r="A546" s="9"/>
      <c r="B546" s="51"/>
      <c r="C546" s="51"/>
      <c r="D546" s="52"/>
      <c r="E546" s="51"/>
      <c r="F546" s="53"/>
      <c r="G546" s="3"/>
      <c r="H546" s="7"/>
      <c r="I546" s="51"/>
    </row>
    <row r="547" spans="1:9" x14ac:dyDescent="0.2">
      <c r="A547" s="9"/>
      <c r="B547" s="51"/>
      <c r="C547" s="51"/>
      <c r="D547" s="74" t="s">
        <v>138</v>
      </c>
      <c r="E547" s="70"/>
      <c r="F547" s="75"/>
      <c r="G547" s="3"/>
      <c r="H547" s="7"/>
      <c r="I547" s="51"/>
    </row>
    <row r="548" spans="1:9" x14ac:dyDescent="0.2">
      <c r="A548" s="9"/>
      <c r="B548" s="51"/>
      <c r="C548" s="51"/>
      <c r="D548" s="76"/>
      <c r="E548" s="70"/>
      <c r="F548" s="75"/>
      <c r="G548" s="3"/>
      <c r="H548" s="7"/>
      <c r="I548" s="51"/>
    </row>
    <row r="549" spans="1:9" x14ac:dyDescent="0.2">
      <c r="A549" s="9">
        <f>MAX(A$133:A548)+1</f>
        <v>198</v>
      </c>
      <c r="B549" s="51"/>
      <c r="C549" s="51"/>
      <c r="D549" s="76" t="s">
        <v>139</v>
      </c>
      <c r="E549" s="70" t="s">
        <v>9</v>
      </c>
      <c r="F549" s="75">
        <v>1</v>
      </c>
      <c r="G549" s="3"/>
      <c r="H549" s="7">
        <f t="shared" ref="H549:H550" si="37">ROUND(F549*G549,0)</f>
        <v>0</v>
      </c>
      <c r="I549" s="51"/>
    </row>
    <row r="550" spans="1:9" x14ac:dyDescent="0.2">
      <c r="A550" s="9">
        <f>MAX(A$133:A549)+1</f>
        <v>199</v>
      </c>
      <c r="B550" s="51"/>
      <c r="C550" s="51"/>
      <c r="D550" s="76" t="s">
        <v>140</v>
      </c>
      <c r="E550" s="70" t="s">
        <v>9</v>
      </c>
      <c r="F550" s="75">
        <v>1</v>
      </c>
      <c r="G550" s="3"/>
      <c r="H550" s="7">
        <f t="shared" si="37"/>
        <v>0</v>
      </c>
      <c r="I550" s="51"/>
    </row>
    <row r="551" spans="1:9" x14ac:dyDescent="0.2">
      <c r="A551" s="9">
        <f>MAX(A$133:A550)+1</f>
        <v>200</v>
      </c>
      <c r="B551" s="51"/>
      <c r="C551" s="51"/>
      <c r="D551" s="76" t="s">
        <v>412</v>
      </c>
      <c r="E551" s="70" t="s">
        <v>9</v>
      </c>
      <c r="F551" s="75">
        <v>1</v>
      </c>
      <c r="G551" s="3"/>
      <c r="H551" s="7">
        <f t="shared" ref="H551" si="38">ROUND(F551*G551,0)</f>
        <v>0</v>
      </c>
      <c r="I551" s="51"/>
    </row>
    <row r="552" spans="1:9" x14ac:dyDescent="0.2">
      <c r="A552" s="9"/>
      <c r="F552" s="4"/>
      <c r="G552" s="3"/>
      <c r="H552" s="7"/>
    </row>
    <row r="553" spans="1:9" x14ac:dyDescent="0.2">
      <c r="D553" s="5" t="str">
        <f>D529&amp;"  -  celkem"</f>
        <v>Vedlejší rozpočtové náklady  -  celkem</v>
      </c>
      <c r="F553" s="3"/>
      <c r="G553" s="3"/>
      <c r="H553" s="2">
        <f>SUM(H529:H552)</f>
        <v>0</v>
      </c>
    </row>
    <row r="562" spans="5:7" x14ac:dyDescent="0.2">
      <c r="E562" s="44"/>
      <c r="F562" s="44"/>
      <c r="G562" s="44"/>
    </row>
  </sheetData>
  <autoFilter ref="A131:H556"/>
  <mergeCells count="32">
    <mergeCell ref="D58:H58"/>
    <mergeCell ref="D90:H90"/>
    <mergeCell ref="D59:H59"/>
    <mergeCell ref="D84:H84"/>
    <mergeCell ref="D68:H68"/>
    <mergeCell ref="D60:H60"/>
    <mergeCell ref="D73:H73"/>
    <mergeCell ref="D77:H77"/>
    <mergeCell ref="D79:H79"/>
    <mergeCell ref="D78:H78"/>
    <mergeCell ref="D87:H87"/>
    <mergeCell ref="D80:H80"/>
    <mergeCell ref="D81:H81"/>
    <mergeCell ref="D61:H61"/>
    <mergeCell ref="D67:H67"/>
    <mergeCell ref="D82:H82"/>
    <mergeCell ref="D92:H92"/>
    <mergeCell ref="D103:H103"/>
    <mergeCell ref="D119:H119"/>
    <mergeCell ref="D120:H120"/>
    <mergeCell ref="D107:H107"/>
    <mergeCell ref="D108:H108"/>
    <mergeCell ref="D109:H109"/>
    <mergeCell ref="D111:H111"/>
    <mergeCell ref="D112:H112"/>
    <mergeCell ref="D117:H117"/>
    <mergeCell ref="D102:H102"/>
    <mergeCell ref="D101:H101"/>
    <mergeCell ref="D96:H96"/>
    <mergeCell ref="D97:H97"/>
    <mergeCell ref="D94:H94"/>
    <mergeCell ref="D95:H95"/>
  </mergeCells>
  <hyperlinks>
    <hyperlink ref="D29" location="S_02" display="Přeložka cyklostezky"/>
    <hyperlink ref="D169" location="R_02" display="R_02"/>
    <hyperlink ref="D44" location="S_12" display="Podkladní vrstvy"/>
    <hyperlink ref="D529" location="R_12" display="R_12"/>
    <hyperlink ref="D140" location="R_41" display="R_41"/>
    <hyperlink ref="D28" location="S_41" display="Dveře vnitřní"/>
    <hyperlink ref="D421" location="R_44" display="R_44"/>
    <hyperlink ref="D436" location="R_45" display="R_45"/>
    <hyperlink ref="D31" location="S_95" display="Čtvrtek"/>
    <hyperlink ref="D234" location="R_95" display="R_95"/>
    <hyperlink ref="D72" location="S_01" display="(viz zařízení staveniště)"/>
    <hyperlink ref="D76" location="S_01" display="(viz zařízení staveniště)"/>
    <hyperlink ref="D39" location="S_44" display="Izolace podlah"/>
    <hyperlink ref="D40" location="S_45" display="Zdvojené podlahy"/>
    <hyperlink ref="D448" location="P_103" display="P_103"/>
    <hyperlink ref="D42" location="T_103" display="P_103"/>
    <hyperlink ref="D32" location="T_109" display="P_109"/>
    <hyperlink ref="D253" location="P_109" display="P_109"/>
    <hyperlink ref="D338" location="P_113" display="P_113"/>
    <hyperlink ref="D270" location="P_110" display="P_110"/>
    <hyperlink ref="D297" location="P_111" display="P_111"/>
    <hyperlink ref="D366" location="P_112" display="P_112"/>
    <hyperlink ref="D388" location="P_116" display="P_116"/>
    <hyperlink ref="D33" location="T_110" display="P_110"/>
    <hyperlink ref="D34" location="T_111" display="P_111"/>
    <hyperlink ref="D36" location="T_112" display="P_112"/>
    <hyperlink ref="D35" location="T_113" display="P_113"/>
    <hyperlink ref="D37" location="T_116" display="P_116"/>
    <hyperlink ref="D30" location="T_125" display="P_125"/>
    <hyperlink ref="D217" location="P_125" display="P_125"/>
  </hyperlinks>
  <printOptions gridLines="1"/>
  <pageMargins left="0.70866141732283472" right="0.70866141732283472" top="0.78740157480314965" bottom="0.78740157480314965" header="0.31496062992125984" footer="0.31496062992125984"/>
  <pageSetup paperSize="9" scale="66" fitToHeight="1000" orientation="portrait" blackAndWhite="1" horizontalDpi="300" verticalDpi="300" r:id="rId1"/>
  <headerFooter>
    <oddHeader>&amp;L&amp;F</oddHeader>
    <oddFooter>&amp;LTisk dne: &amp;D&amp;RStrana &amp;P</oddFooter>
  </headerFooter>
  <rowBreaks count="3" manualBreakCount="3">
    <brk id="306" min="3" max="7" man="1"/>
    <brk id="365" min="3" max="7" man="1"/>
    <brk id="537" min="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34</vt:i4>
      </vt:variant>
    </vt:vector>
  </HeadingPairs>
  <TitlesOfParts>
    <vt:vector size="35" baseType="lpstr">
      <vt:lpstr>Specifikace</vt:lpstr>
      <vt:lpstr>Bod_0222</vt:lpstr>
      <vt:lpstr>Bod_0233</vt:lpstr>
      <vt:lpstr>Bod_0256</vt:lpstr>
      <vt:lpstr>Bod_0297</vt:lpstr>
      <vt:lpstr>Specifikace!Názvy_tisku</vt:lpstr>
      <vt:lpstr>Specifikace!Oblast_tisku</vt:lpstr>
      <vt:lpstr>P_103</vt:lpstr>
      <vt:lpstr>P_109</vt:lpstr>
      <vt:lpstr>P_110</vt:lpstr>
      <vt:lpstr>P_111</vt:lpstr>
      <vt:lpstr>P_112</vt:lpstr>
      <vt:lpstr>P_113</vt:lpstr>
      <vt:lpstr>P_116</vt:lpstr>
      <vt:lpstr>P_125</vt:lpstr>
      <vt:lpstr>R_02</vt:lpstr>
      <vt:lpstr>R_12</vt:lpstr>
      <vt:lpstr>R_41</vt:lpstr>
      <vt:lpstr>R_44</vt:lpstr>
      <vt:lpstr>R_45</vt:lpstr>
      <vt:lpstr>R_95</vt:lpstr>
      <vt:lpstr>S_02</vt:lpstr>
      <vt:lpstr>S_12</vt:lpstr>
      <vt:lpstr>S_41</vt:lpstr>
      <vt:lpstr>S_44</vt:lpstr>
      <vt:lpstr>S_45</vt:lpstr>
      <vt:lpstr>S_95</vt:lpstr>
      <vt:lpstr>T_103</vt:lpstr>
      <vt:lpstr>T_109</vt:lpstr>
      <vt:lpstr>T_110</vt:lpstr>
      <vt:lpstr>T_111</vt:lpstr>
      <vt:lpstr>T_112</vt:lpstr>
      <vt:lpstr>T_113</vt:lpstr>
      <vt:lpstr>T_116</vt:lpstr>
      <vt:lpstr>T_125</vt:lpstr>
    </vt:vector>
  </TitlesOfParts>
  <Company>L.Z.Atelier, s.r.o.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mslavik</dc:creator>
  <cp:lastModifiedBy>Sádlová Ilona</cp:lastModifiedBy>
  <cp:lastPrinted>2019-04-09T08:52:50Z</cp:lastPrinted>
  <dcterms:created xsi:type="dcterms:W3CDTF">2008-05-05T07:37:55Z</dcterms:created>
  <dcterms:modified xsi:type="dcterms:W3CDTF">2019-05-20T08:36:34Z</dcterms:modified>
</cp:coreProperties>
</file>